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H\SAPTA\New File Structure\Administration\Sara Weaver\Furlo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1" l="1"/>
  <c r="D267" i="1"/>
  <c r="D265" i="1"/>
  <c r="D264" i="1"/>
  <c r="D263" i="1" s="1"/>
  <c r="D258" i="1"/>
  <c r="D257" i="1"/>
  <c r="D250" i="1" s="1"/>
  <c r="D255" i="1"/>
  <c r="D242" i="1"/>
  <c r="D231" i="1"/>
  <c r="D226" i="1"/>
  <c r="C7" i="1"/>
  <c r="D7" i="1"/>
  <c r="C19" i="1"/>
  <c r="D24" i="1"/>
  <c r="D19" i="1" s="1"/>
  <c r="C55" i="1"/>
  <c r="D66" i="1"/>
  <c r="D55" i="1" s="1"/>
  <c r="C84" i="1"/>
  <c r="D84" i="1"/>
  <c r="C102" i="1"/>
  <c r="D103" i="1"/>
  <c r="D111" i="1"/>
  <c r="D113" i="1"/>
  <c r="D115" i="1"/>
  <c r="D120" i="1"/>
  <c r="D127" i="1"/>
  <c r="D137" i="1"/>
  <c r="D139" i="1"/>
  <c r="D147" i="1"/>
  <c r="D148" i="1"/>
  <c r="D155" i="1"/>
  <c r="D156" i="1"/>
  <c r="D157" i="1"/>
  <c r="D162" i="1"/>
  <c r="D164" i="1"/>
  <c r="D167" i="1"/>
  <c r="C198" i="1"/>
  <c r="D209" i="1"/>
  <c r="D198" i="1" s="1"/>
  <c r="C220" i="1"/>
  <c r="C243" i="1"/>
  <c r="C245" i="1"/>
  <c r="C255" i="1"/>
  <c r="C257" i="1"/>
  <c r="C258" i="1"/>
  <c r="C264" i="1"/>
  <c r="C265" i="1"/>
  <c r="C267" i="1"/>
  <c r="C268" i="1"/>
  <c r="C242" i="1" l="1"/>
  <c r="D220" i="1"/>
  <c r="C263" i="1"/>
  <c r="C250" i="1"/>
  <c r="D102" i="1"/>
</calcChain>
</file>

<file path=xl/sharedStrings.xml><?xml version="1.0" encoding="utf-8"?>
<sst xmlns="http://schemas.openxmlformats.org/spreadsheetml/2006/main" count="516" uniqueCount="172">
  <si>
    <t>The Devision of Public and Behavioral Health</t>
  </si>
  <si>
    <t>Bureau of Behavioral Health Wellness and Prevention</t>
  </si>
  <si>
    <t>Liquour Tax</t>
  </si>
  <si>
    <t>Entity</t>
  </si>
  <si>
    <t>Purpose</t>
  </si>
  <si>
    <t>Budget</t>
  </si>
  <si>
    <t>Total Awarded:</t>
  </si>
  <si>
    <t>Bristlecone Family Services</t>
  </si>
  <si>
    <t>Treatment</t>
  </si>
  <si>
    <t>New Frontier Treatment Center</t>
  </si>
  <si>
    <t>Step 1</t>
  </si>
  <si>
    <t>Vitality Unlimited</t>
  </si>
  <si>
    <t>Westcare</t>
  </si>
  <si>
    <t>State Alcohol (General Funds)</t>
  </si>
  <si>
    <t>Clark County Specialty Courts</t>
  </si>
  <si>
    <t>Partnership Carson City</t>
  </si>
  <si>
    <t>Ridge House</t>
  </si>
  <si>
    <t>Step 2</t>
  </si>
  <si>
    <t>State Prevention (General Funds)</t>
  </si>
  <si>
    <t>CARE Coalition</t>
  </si>
  <si>
    <t>Prevention</t>
  </si>
  <si>
    <t>Churchill Community Coalition</t>
  </si>
  <si>
    <t>Frontier Community Coalition</t>
  </si>
  <si>
    <t>Healthy Communities Coalition</t>
  </si>
  <si>
    <t>Join Together Northern Nevada</t>
  </si>
  <si>
    <t>Nevada Community Prevention Coalition</t>
  </si>
  <si>
    <t>Nye Communities Coalition</t>
  </si>
  <si>
    <t>Partners Allied for Community Excellence (PACE)</t>
  </si>
  <si>
    <t>PACT Coalition</t>
  </si>
  <si>
    <t>Partnership of Community Resources</t>
  </si>
  <si>
    <t>Inter-Tribal Council of Nevada (SNAC)</t>
  </si>
  <si>
    <t>Medical Marijuana</t>
  </si>
  <si>
    <t>Clark County</t>
  </si>
  <si>
    <t>Substance Abuse Prevention and Treatment Block Grant</t>
  </si>
  <si>
    <t>Admin</t>
  </si>
  <si>
    <t>Nevada Public Health Foundation</t>
  </si>
  <si>
    <t>Crisis Call Center</t>
  </si>
  <si>
    <t>Board of Regents, NSHE, obo, UNR, CASAT</t>
  </si>
  <si>
    <t>Adelson Clinic</t>
  </si>
  <si>
    <t>Bridge Counseling Associates</t>
  </si>
  <si>
    <t xml:space="preserve">Bristlecone Family Services </t>
  </si>
  <si>
    <t xml:space="preserve">Carson City Community Counseling Center </t>
  </si>
  <si>
    <t>Community Counseling Center of Southern Nevada</t>
  </si>
  <si>
    <t>Help of Southern Nevada</t>
  </si>
  <si>
    <t>Quest Counseling and Consulting</t>
  </si>
  <si>
    <t>Rural Nevada Counseling</t>
  </si>
  <si>
    <t>Tahoe Youth and Family Services</t>
  </si>
  <si>
    <t>The Empowerment Center</t>
  </si>
  <si>
    <t xml:space="preserve">China Springs </t>
  </si>
  <si>
    <t xml:space="preserve">Public Health and Clinical Services </t>
  </si>
  <si>
    <t>TB</t>
  </si>
  <si>
    <t>HIV</t>
  </si>
  <si>
    <t>Womens Set-aside Funds (WS)</t>
  </si>
  <si>
    <t>WS</t>
  </si>
  <si>
    <t>Life Change Center</t>
  </si>
  <si>
    <t>HIV Set-aside Funds</t>
  </si>
  <si>
    <t>Southern Nevada Health District</t>
  </si>
  <si>
    <t>Tuberculosis Set-aside Funds</t>
  </si>
  <si>
    <t>Carson City Health and Human Services</t>
  </si>
  <si>
    <t xml:space="preserve">Northern Nevada HOPES </t>
  </si>
  <si>
    <t>Partnership For Success Grant</t>
  </si>
  <si>
    <t>PACIFIC INSTITUTE FOR RESEARCH</t>
  </si>
  <si>
    <t>Evaluation</t>
  </si>
  <si>
    <t xml:space="preserve">PACT COALITION </t>
  </si>
  <si>
    <t>NEVADA STATEWIDE COALITION PARTNERSHIP</t>
  </si>
  <si>
    <t>NEVADA COMMUNITY PREVENTION COALITION</t>
  </si>
  <si>
    <t>PARTNERSHIP CARSON CITY</t>
  </si>
  <si>
    <t>PARTNERS ALLIED FOR COMMUNITY EXCELLENCE</t>
  </si>
  <si>
    <t>CHURCHILL COMMUNITY COALITION</t>
  </si>
  <si>
    <t>JOIN TOGETHER NORTHERN NEVADA</t>
  </si>
  <si>
    <t>CARE COALITION</t>
  </si>
  <si>
    <t>NYE COMMUNITIES COALITION INC</t>
  </si>
  <si>
    <t>HEALTHY COMMUNITIES COALITION</t>
  </si>
  <si>
    <t>PARTNERSHIP OF COMMUNITY  RESOURCES</t>
  </si>
  <si>
    <t xml:space="preserve">FRONTIER COMMUNITY COALITION </t>
  </si>
  <si>
    <t>INTER TRIBAL COUNCIL OF NEVADA</t>
  </si>
  <si>
    <t>Board of Regents (YRBS)</t>
  </si>
  <si>
    <t>UNIVERSITY OF NEVADA LAS VEGAS</t>
  </si>
  <si>
    <t>UNIVERSITY OF NEVADA RENO</t>
  </si>
  <si>
    <t>Community Mental Health Block Grant</t>
  </si>
  <si>
    <t>Division of Child and Family Services</t>
  </si>
  <si>
    <t>NAMI</t>
  </si>
  <si>
    <t>Planning Assistance Towards Housing Grant</t>
  </si>
  <si>
    <t>Volunteers of America (RESTART)</t>
  </si>
  <si>
    <t>HELP of Southern Nevada</t>
  </si>
  <si>
    <t>Cooperative Agreements to Benefit Homeless Individuals Grant</t>
  </si>
  <si>
    <t>SFY 2016 &amp; 2017</t>
  </si>
  <si>
    <t>New Frontier</t>
  </si>
  <si>
    <t>Volunteers of America</t>
  </si>
  <si>
    <t>Bitfocus</t>
  </si>
  <si>
    <t>Clark County  Co./W.C.</t>
  </si>
  <si>
    <t xml:space="preserve">SOCIAL ENTREPRENEURS INC </t>
  </si>
  <si>
    <t>Cooperative Agreements to Benefit Homeless Individuals Enhancement Grant</t>
  </si>
  <si>
    <t>Volunteers of America - ReStart</t>
  </si>
  <si>
    <t xml:space="preserve">The Children's Cabinet </t>
  </si>
  <si>
    <t>Washoe County Social Services -  Permanent Supportive Housing (PSH)</t>
  </si>
  <si>
    <t>Clark County Social Services - Perm Support Housing (PSH) (SOAR)</t>
  </si>
  <si>
    <t>SFY 2016</t>
  </si>
  <si>
    <t>China Spring Youth Camp</t>
  </si>
  <si>
    <t>Family Counseling Service of Northern Nevada</t>
  </si>
  <si>
    <t>Las Vegas Indian Center</t>
  </si>
  <si>
    <t>Northern Nevada HIV Outpatient</t>
  </si>
  <si>
    <t>Southern Neavada Health District</t>
  </si>
  <si>
    <t>PACT COALITION FOR SAFE AND</t>
  </si>
  <si>
    <t>Quest</t>
  </si>
  <si>
    <t xml:space="preserve">Solutiuons Recovery </t>
  </si>
  <si>
    <t>Partnership Carson City - Fastt</t>
  </si>
  <si>
    <t>Board of Regents - OHPIE - BRFSS</t>
  </si>
  <si>
    <t>SAPTA Summer School - Board of Regents, NSHE, obo, UNR</t>
  </si>
  <si>
    <t xml:space="preserve">SOCIAL ENTREPRENEURS INC      </t>
  </si>
  <si>
    <t>Partnership Carson City - System Coordinator - Carson Tahoe Hospital</t>
  </si>
  <si>
    <t>Community Counseling Las Vegas (CCLV) - Billing project</t>
  </si>
  <si>
    <t>New Frontier - Billing project</t>
  </si>
  <si>
    <t>Rural Nevada Counseling - Billing project</t>
  </si>
  <si>
    <t>Step 2 - Billing project</t>
  </si>
  <si>
    <t>Public Health and Clinical Services</t>
  </si>
  <si>
    <t>System coordinators - Washoe County Social Services</t>
  </si>
  <si>
    <t>System coordinators - Clark</t>
  </si>
  <si>
    <t>Nevada Public Health Foundation, Inc. (Opioid Summit )</t>
  </si>
  <si>
    <t>Ridge House - Billing project</t>
  </si>
  <si>
    <t>Bristlecone - Billing project</t>
  </si>
  <si>
    <t>Community Counseling Center Carson City (CCCCC) - Billing project</t>
  </si>
  <si>
    <t>Westcare - Billing project</t>
  </si>
  <si>
    <t>Help - Billing project</t>
  </si>
  <si>
    <t>Bridge - Billing project</t>
  </si>
  <si>
    <t>Family Counseling - Billing project</t>
  </si>
  <si>
    <t xml:space="preserve">Board of Regents (UNLV) Workforce Development </t>
  </si>
  <si>
    <t>FFY 2016</t>
  </si>
  <si>
    <t xml:space="preserve">Western Interstate Commission </t>
  </si>
  <si>
    <t>Partnership Carson City - Fastt MHBG</t>
  </si>
  <si>
    <t>Bridge Counceling</t>
  </si>
  <si>
    <t>WestCare</t>
  </si>
  <si>
    <t>Foundation for Recovery</t>
  </si>
  <si>
    <t xml:space="preserve">BOARD OF REGENTS-UNLV         </t>
  </si>
  <si>
    <t xml:space="preserve">Clark County  </t>
  </si>
  <si>
    <t>SFY 20176</t>
  </si>
  <si>
    <t>Partnership Carson City - Jail Diversion projects</t>
  </si>
  <si>
    <t>FFAST</t>
  </si>
  <si>
    <t>Washoe County - Jail Diversion projects</t>
  </si>
  <si>
    <t>MOST</t>
  </si>
  <si>
    <t>Clark County  - System coordinators</t>
  </si>
  <si>
    <t xml:space="preserve">System coordinators </t>
  </si>
  <si>
    <t>Washoe County Social Services - System coordinators</t>
  </si>
  <si>
    <t>System Coordinators</t>
  </si>
  <si>
    <t xml:space="preserve">NN HOPES </t>
  </si>
  <si>
    <t>HIV 3 month transistion sub-grant</t>
  </si>
  <si>
    <t xml:space="preserve">Carson City Health and Human Services </t>
  </si>
  <si>
    <t>China Springs Youth Camp</t>
  </si>
  <si>
    <t>Department of Corrections (DOC)</t>
  </si>
  <si>
    <t>NV Hopes</t>
  </si>
  <si>
    <t xml:space="preserve">HIV </t>
  </si>
  <si>
    <t>Division of Public and Behavioral Health Tuberculosis Program</t>
  </si>
  <si>
    <t>Division of Public and Behavioral Health HIV Program</t>
  </si>
  <si>
    <t>SFY 2017</t>
  </si>
  <si>
    <t>Treatment/HIV 3 Month Transistion Subgrant</t>
  </si>
  <si>
    <t xml:space="preserve">Washoe County </t>
  </si>
  <si>
    <t>DCFS</t>
  </si>
  <si>
    <t>Social Entrepreneurs Incorperated - Development an Action Plan for the Office of Suicide Prevention</t>
  </si>
  <si>
    <t>Social Entrepreneurs Incorperated - Development of the Statewide Stratiegic Plan</t>
  </si>
  <si>
    <t>State of Nevada AG's Office (SYNAR)</t>
  </si>
  <si>
    <t>Walker River Paiute Tribe</t>
  </si>
  <si>
    <t>Empowerment Center</t>
  </si>
  <si>
    <t xml:space="preserve">COMMUNITY COUNSELING CENTER  </t>
  </si>
  <si>
    <t>CHURCHILL COUNCIL ON ALCOHOL</t>
  </si>
  <si>
    <t xml:space="preserve">RIDGE HOUSE INC            </t>
  </si>
  <si>
    <t xml:space="preserve">Vitality </t>
  </si>
  <si>
    <t>China Springs</t>
  </si>
  <si>
    <t>Washoe County Senior Services</t>
  </si>
  <si>
    <t>Social Entrepreneurs Incorperated - Development of the Statewide Strategic Plan</t>
  </si>
  <si>
    <t>Social Entrepreneurs Incorperated- Technical Assistance</t>
  </si>
  <si>
    <t>Tech Asst</t>
  </si>
  <si>
    <t>Executed Funding Awards by Source for State Fiscal Year (SFY) 16 (July 1, 2015 to June 30, 2016) &amp; SFY 17 (July 1, 2016 to 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</si>
</sst>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color theme="5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1" fillId="0" borderId="0" applyFont="0" applyFill="0" applyBorder="0" applyAlignment="0" applyProtection="0"/>
  </cellStyleXfs>
  <cellXfs count="61">
    <xf numFmtId="0" fontId="0" fillId="0" borderId="0" xfId="0"/>
    <xf numFmtId="44" fontId="4" fillId="3" borderId="3" xfId="0" applyNumberFormat="1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44" fontId="5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44" fontId="6" fillId="4" borderId="3" xfId="1" applyFont="1" applyFill="1" applyBorder="1"/>
    <xf numFmtId="0" fontId="7" fillId="0" borderId="3" xfId="0" applyFont="1" applyFill="1" applyBorder="1" applyAlignment="1" applyProtection="1">
      <alignment vertical="top"/>
    </xf>
    <xf numFmtId="0" fontId="6" fillId="0" borderId="3" xfId="0" applyFont="1" applyFill="1" applyBorder="1" applyAlignment="1">
      <alignment horizontal="center"/>
    </xf>
    <xf numFmtId="44" fontId="6" fillId="0" borderId="3" xfId="0" applyNumberFormat="1" applyFont="1" applyFill="1" applyBorder="1"/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center"/>
    </xf>
    <xf numFmtId="44" fontId="6" fillId="0" borderId="0" xfId="0" applyNumberFormat="1" applyFont="1" applyFill="1" applyBorder="1"/>
    <xf numFmtId="44" fontId="8" fillId="0" borderId="3" xfId="2" applyNumberFormat="1" applyFont="1" applyFill="1" applyBorder="1"/>
    <xf numFmtId="44" fontId="6" fillId="0" borderId="3" xfId="0" applyNumberFormat="1" applyFont="1" applyFill="1" applyBorder="1" applyAlignment="1">
      <alignment vertical="center"/>
    </xf>
    <xf numFmtId="44" fontId="6" fillId="4" borderId="3" xfId="1" applyFont="1" applyFill="1" applyBorder="1" applyAlignment="1"/>
    <xf numFmtId="44" fontId="6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4" fontId="7" fillId="0" borderId="3" xfId="0" applyNumberFormat="1" applyFont="1" applyFill="1" applyBorder="1"/>
    <xf numFmtId="44" fontId="7" fillId="5" borderId="3" xfId="0" applyNumberFormat="1" applyFont="1" applyFill="1" applyBorder="1"/>
    <xf numFmtId="44" fontId="4" fillId="3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4" fontId="5" fillId="4" borderId="3" xfId="1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vertical="top"/>
    </xf>
    <xf numFmtId="0" fontId="0" fillId="0" borderId="3" xfId="0" applyFill="1" applyBorder="1"/>
    <xf numFmtId="0" fontId="6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top"/>
    </xf>
    <xf numFmtId="44" fontId="6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 vertical="top"/>
    </xf>
    <xf numFmtId="0" fontId="7" fillId="0" borderId="5" xfId="0" applyFont="1" applyFill="1" applyBorder="1" applyAlignment="1" applyProtection="1">
      <alignment vertical="top"/>
    </xf>
    <xf numFmtId="0" fontId="9" fillId="0" borderId="3" xfId="0" applyFont="1" applyFill="1" applyBorder="1"/>
    <xf numFmtId="0" fontId="12" fillId="0" borderId="3" xfId="0" applyFont="1" applyFill="1" applyBorder="1" applyAlignment="1" applyProtection="1">
      <alignment vertical="top"/>
    </xf>
    <xf numFmtId="0" fontId="7" fillId="0" borderId="3" xfId="0" applyFont="1" applyFill="1" applyBorder="1" applyAlignment="1" applyProtection="1">
      <alignment horizontal="left" vertical="top"/>
    </xf>
    <xf numFmtId="44" fontId="6" fillId="0" borderId="3" xfId="1" applyFont="1" applyFill="1" applyBorder="1"/>
    <xf numFmtId="0" fontId="0" fillId="0" borderId="3" xfId="0" applyBorder="1"/>
    <xf numFmtId="44" fontId="7" fillId="0" borderId="3" xfId="2" applyNumberFormat="1" applyFont="1" applyFill="1" applyBorder="1"/>
    <xf numFmtId="44" fontId="6" fillId="0" borderId="5" xfId="0" applyNumberFormat="1" applyFont="1" applyFill="1" applyBorder="1"/>
    <xf numFmtId="0" fontId="10" fillId="0" borderId="5" xfId="0" applyFont="1" applyFill="1" applyBorder="1" applyAlignment="1" applyProtection="1">
      <alignment vertical="top"/>
    </xf>
    <xf numFmtId="0" fontId="0" fillId="0" borderId="3" xfId="0" applyFill="1" applyBorder="1" applyAlignment="1"/>
    <xf numFmtId="44" fontId="7" fillId="0" borderId="3" xfId="3" applyFont="1" applyFill="1" applyBorder="1" applyAlignment="1" applyProtection="1">
      <alignment vertical="top"/>
    </xf>
    <xf numFmtId="0" fontId="10" fillId="0" borderId="5" xfId="0" applyFont="1" applyFill="1" applyBorder="1" applyAlignment="1" applyProtection="1">
      <alignment horizontal="left" vertical="top"/>
    </xf>
    <xf numFmtId="0" fontId="0" fillId="0" borderId="3" xfId="0" applyFill="1" applyBorder="1" applyAlignment="1">
      <alignment wrapText="1"/>
    </xf>
    <xf numFmtId="44" fontId="6" fillId="0" borderId="2" xfId="0" applyNumberFormat="1" applyFont="1" applyFill="1" applyBorder="1"/>
    <xf numFmtId="0" fontId="7" fillId="0" borderId="3" xfId="0" applyFont="1" applyFill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>
      <alignment horizontal="center"/>
    </xf>
    <xf numFmtId="0" fontId="0" fillId="0" borderId="3" xfId="0" applyBorder="1" applyAlignment="1"/>
    <xf numFmtId="0" fontId="4" fillId="3" borderId="1" xfId="0" applyFont="1" applyFill="1" applyBorder="1" applyAlignment="1">
      <alignment horizontal="left"/>
    </xf>
    <xf numFmtId="49" fontId="7" fillId="6" borderId="1" xfId="0" applyNumberFormat="1" applyFont="1" applyFill="1" applyBorder="1" applyAlignment="1" applyProtection="1">
      <alignment horizontal="center" vertical="center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/>
    </xf>
  </cellXfs>
  <cellStyles count="4">
    <cellStyle name="Currency" xfId="1" builtinId="4"/>
    <cellStyle name="Currency 5" xf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9"/>
  <sheetViews>
    <sheetView tabSelected="1" workbookViewId="0">
      <selection sqref="A1:C1"/>
    </sheetView>
  </sheetViews>
  <sheetFormatPr defaultRowHeight="15" x14ac:dyDescent="0.25"/>
  <cols>
    <col min="1" max="1" width="58.42578125" customWidth="1"/>
    <col min="2" max="2" width="19" customWidth="1"/>
    <col min="3" max="3" width="18.42578125" customWidth="1"/>
    <col min="4" max="4" width="15.42578125" customWidth="1"/>
    <col min="5" max="5" width="4.7109375" customWidth="1"/>
    <col min="6" max="6" width="4.42578125" customWidth="1"/>
  </cols>
  <sheetData>
    <row r="1" spans="1:4" ht="18.75" x14ac:dyDescent="0.3">
      <c r="A1" s="56" t="s">
        <v>0</v>
      </c>
      <c r="B1" s="56"/>
      <c r="C1" s="56"/>
    </row>
    <row r="2" spans="1:4" ht="18.75" x14ac:dyDescent="0.3">
      <c r="A2" s="56" t="s">
        <v>1</v>
      </c>
      <c r="B2" s="56"/>
      <c r="C2" s="56"/>
    </row>
    <row r="3" spans="1:4" x14ac:dyDescent="0.25">
      <c r="A3" s="59" t="s">
        <v>171</v>
      </c>
      <c r="B3" s="59"/>
      <c r="C3" s="59"/>
      <c r="D3" s="59"/>
    </row>
    <row r="5" spans="1:4" ht="15.75" x14ac:dyDescent="0.25">
      <c r="A5" s="57" t="s">
        <v>2</v>
      </c>
      <c r="B5" s="58"/>
      <c r="C5" s="1" t="s">
        <v>97</v>
      </c>
      <c r="D5" s="1" t="s">
        <v>153</v>
      </c>
    </row>
    <row r="6" spans="1:4" x14ac:dyDescent="0.25">
      <c r="A6" s="2" t="s">
        <v>3</v>
      </c>
      <c r="B6" s="2" t="s">
        <v>4</v>
      </c>
      <c r="C6" s="3" t="s">
        <v>5</v>
      </c>
      <c r="D6" s="3" t="s">
        <v>5</v>
      </c>
    </row>
    <row r="7" spans="1:4" x14ac:dyDescent="0.25">
      <c r="A7" s="4"/>
      <c r="B7" s="5" t="s">
        <v>6</v>
      </c>
      <c r="C7" s="6">
        <f>SUM(C8:C14)</f>
        <v>1401664</v>
      </c>
      <c r="D7" s="6">
        <f>SUM(D8:D14)</f>
        <v>1055977</v>
      </c>
    </row>
    <row r="8" spans="1:4" x14ac:dyDescent="0.25">
      <c r="A8" s="7" t="s">
        <v>136</v>
      </c>
      <c r="B8" s="8" t="s">
        <v>137</v>
      </c>
      <c r="C8" s="36"/>
      <c r="D8" s="9">
        <v>283593</v>
      </c>
    </row>
    <row r="9" spans="1:4" x14ac:dyDescent="0.25">
      <c r="A9" s="7" t="s">
        <v>138</v>
      </c>
      <c r="B9" s="8" t="s">
        <v>139</v>
      </c>
      <c r="C9" s="36"/>
      <c r="D9" s="9">
        <v>100000</v>
      </c>
    </row>
    <row r="10" spans="1:4" x14ac:dyDescent="0.25">
      <c r="A10" s="7" t="s">
        <v>7</v>
      </c>
      <c r="B10" s="8" t="s">
        <v>8</v>
      </c>
      <c r="C10" s="36"/>
      <c r="D10" s="9">
        <v>33730</v>
      </c>
    </row>
    <row r="11" spans="1:4" x14ac:dyDescent="0.25">
      <c r="A11" s="7" t="s">
        <v>9</v>
      </c>
      <c r="B11" s="8" t="s">
        <v>8</v>
      </c>
      <c r="C11" s="9">
        <v>58954</v>
      </c>
      <c r="D11" s="9">
        <v>65360</v>
      </c>
    </row>
    <row r="12" spans="1:4" x14ac:dyDescent="0.25">
      <c r="A12" s="7" t="s">
        <v>10</v>
      </c>
      <c r="B12" s="8" t="s">
        <v>8</v>
      </c>
      <c r="C12" s="36"/>
      <c r="D12" s="9">
        <v>29318</v>
      </c>
    </row>
    <row r="13" spans="1:4" x14ac:dyDescent="0.25">
      <c r="A13" s="7" t="s">
        <v>11</v>
      </c>
      <c r="B13" s="8" t="s">
        <v>8</v>
      </c>
      <c r="C13" s="9">
        <v>355741</v>
      </c>
      <c r="D13" s="9">
        <v>6162</v>
      </c>
    </row>
    <row r="14" spans="1:4" x14ac:dyDescent="0.25">
      <c r="A14" s="7" t="s">
        <v>12</v>
      </c>
      <c r="B14" s="8" t="s">
        <v>8</v>
      </c>
      <c r="C14" s="9">
        <v>986969</v>
      </c>
      <c r="D14" s="9">
        <v>537814</v>
      </c>
    </row>
    <row r="17" spans="1:4" ht="15.75" x14ac:dyDescent="0.25">
      <c r="A17" s="54" t="s">
        <v>13</v>
      </c>
      <c r="B17" s="55"/>
      <c r="C17" s="1" t="s">
        <v>97</v>
      </c>
      <c r="D17" s="1" t="s">
        <v>153</v>
      </c>
    </row>
    <row r="18" spans="1:4" x14ac:dyDescent="0.25">
      <c r="A18" s="2" t="s">
        <v>3</v>
      </c>
      <c r="B18" s="2" t="s">
        <v>4</v>
      </c>
      <c r="C18" s="3" t="s">
        <v>5</v>
      </c>
      <c r="D18" s="3" t="s">
        <v>5</v>
      </c>
    </row>
    <row r="19" spans="1:4" x14ac:dyDescent="0.25">
      <c r="A19" s="4"/>
      <c r="B19" s="5" t="s">
        <v>6</v>
      </c>
      <c r="C19" s="6">
        <f>SUM(C20:C51)</f>
        <v>3555265.4699999997</v>
      </c>
      <c r="D19" s="6">
        <f>SUM(D20:D51)</f>
        <v>2557117.1100000003</v>
      </c>
    </row>
    <row r="20" spans="1:4" x14ac:dyDescent="0.25">
      <c r="A20" s="7" t="s">
        <v>38</v>
      </c>
      <c r="B20" s="8" t="s">
        <v>8</v>
      </c>
      <c r="C20" s="13">
        <v>72545</v>
      </c>
      <c r="D20" s="37"/>
    </row>
    <row r="21" spans="1:4" x14ac:dyDescent="0.25">
      <c r="A21" s="7" t="s">
        <v>39</v>
      </c>
      <c r="B21" s="8" t="s">
        <v>8</v>
      </c>
      <c r="C21" s="13">
        <v>268849</v>
      </c>
      <c r="D21" s="9">
        <v>72152</v>
      </c>
    </row>
    <row r="22" spans="1:4" x14ac:dyDescent="0.25">
      <c r="A22" s="7" t="s">
        <v>7</v>
      </c>
      <c r="B22" s="8" t="s">
        <v>8</v>
      </c>
      <c r="C22" s="9">
        <v>287134</v>
      </c>
      <c r="D22" s="37"/>
    </row>
    <row r="23" spans="1:4" x14ac:dyDescent="0.25">
      <c r="A23" s="7" t="s">
        <v>41</v>
      </c>
      <c r="B23" s="8" t="s">
        <v>8</v>
      </c>
      <c r="C23" s="9">
        <v>210424</v>
      </c>
      <c r="D23" s="9">
        <v>63544</v>
      </c>
    </row>
    <row r="24" spans="1:4" x14ac:dyDescent="0.25">
      <c r="A24" s="7" t="s">
        <v>146</v>
      </c>
      <c r="B24" s="8" t="s">
        <v>145</v>
      </c>
      <c r="C24" s="9"/>
      <c r="D24" s="9">
        <f>15000-847.18</f>
        <v>14152.82</v>
      </c>
    </row>
    <row r="25" spans="1:4" x14ac:dyDescent="0.25">
      <c r="A25" s="7" t="s">
        <v>98</v>
      </c>
      <c r="B25" s="8" t="s">
        <v>8</v>
      </c>
      <c r="C25" s="9">
        <v>45042</v>
      </c>
      <c r="D25" s="9">
        <v>3588.17</v>
      </c>
    </row>
    <row r="26" spans="1:4" x14ac:dyDescent="0.25">
      <c r="A26" s="7" t="s">
        <v>140</v>
      </c>
      <c r="B26" s="8" t="s">
        <v>141</v>
      </c>
      <c r="C26" s="9"/>
      <c r="D26" s="13">
        <v>112500</v>
      </c>
    </row>
    <row r="27" spans="1:4" x14ac:dyDescent="0.25">
      <c r="A27" s="7" t="s">
        <v>14</v>
      </c>
      <c r="B27" s="8" t="s">
        <v>8</v>
      </c>
      <c r="C27" s="9">
        <v>225000</v>
      </c>
      <c r="D27" s="38">
        <v>1231224</v>
      </c>
    </row>
    <row r="28" spans="1:4" x14ac:dyDescent="0.25">
      <c r="A28" s="7" t="s">
        <v>42</v>
      </c>
      <c r="B28" s="8" t="s">
        <v>8</v>
      </c>
      <c r="C28" s="9">
        <v>330206.46999999997</v>
      </c>
      <c r="D28" s="9">
        <v>87699</v>
      </c>
    </row>
    <row r="29" spans="1:4" x14ac:dyDescent="0.25">
      <c r="A29" s="7" t="s">
        <v>148</v>
      </c>
      <c r="B29" s="8" t="s">
        <v>8</v>
      </c>
      <c r="C29" s="9"/>
      <c r="D29" s="9">
        <v>99808</v>
      </c>
    </row>
    <row r="30" spans="1:4" x14ac:dyDescent="0.25">
      <c r="A30" s="7" t="s">
        <v>152</v>
      </c>
      <c r="B30" s="8" t="s">
        <v>8</v>
      </c>
      <c r="C30" s="9"/>
      <c r="D30" s="9">
        <v>15396.12</v>
      </c>
    </row>
    <row r="31" spans="1:4" x14ac:dyDescent="0.25">
      <c r="A31" s="7" t="s">
        <v>151</v>
      </c>
      <c r="B31" s="8" t="s">
        <v>8</v>
      </c>
      <c r="C31" s="9"/>
      <c r="D31" s="9">
        <v>50000</v>
      </c>
    </row>
    <row r="32" spans="1:4" x14ac:dyDescent="0.25">
      <c r="A32" s="7" t="s">
        <v>99</v>
      </c>
      <c r="B32" s="8" t="s">
        <v>8</v>
      </c>
      <c r="C32" s="14">
        <v>116350</v>
      </c>
      <c r="D32" s="37"/>
    </row>
    <row r="33" spans="1:4" x14ac:dyDescent="0.25">
      <c r="A33" s="7" t="s">
        <v>43</v>
      </c>
      <c r="B33" s="8" t="s">
        <v>8</v>
      </c>
      <c r="C33" s="9">
        <v>52456</v>
      </c>
      <c r="D33" s="37"/>
    </row>
    <row r="34" spans="1:4" x14ac:dyDescent="0.25">
      <c r="A34" s="7" t="s">
        <v>69</v>
      </c>
      <c r="B34" s="8" t="s">
        <v>8</v>
      </c>
      <c r="C34" s="9">
        <v>87378</v>
      </c>
      <c r="D34" s="37"/>
    </row>
    <row r="35" spans="1:4" x14ac:dyDescent="0.25">
      <c r="A35" s="7" t="s">
        <v>100</v>
      </c>
      <c r="B35" s="8" t="s">
        <v>8</v>
      </c>
      <c r="C35" s="9">
        <v>27603</v>
      </c>
      <c r="D35" s="37"/>
    </row>
    <row r="36" spans="1:4" x14ac:dyDescent="0.25">
      <c r="A36" s="7" t="s">
        <v>9</v>
      </c>
      <c r="B36" s="8" t="s">
        <v>8</v>
      </c>
      <c r="C36" s="9">
        <v>342243</v>
      </c>
      <c r="D36" s="37"/>
    </row>
    <row r="37" spans="1:4" x14ac:dyDescent="0.25">
      <c r="A37" s="7" t="s">
        <v>101</v>
      </c>
      <c r="B37" s="8" t="s">
        <v>8</v>
      </c>
      <c r="C37" s="9">
        <v>20000</v>
      </c>
      <c r="D37" s="37"/>
    </row>
    <row r="38" spans="1:4" x14ac:dyDescent="0.25">
      <c r="A38" s="7" t="s">
        <v>144</v>
      </c>
      <c r="B38" s="8" t="s">
        <v>145</v>
      </c>
      <c r="C38" s="9"/>
      <c r="D38" s="9">
        <v>34611</v>
      </c>
    </row>
    <row r="39" spans="1:4" x14ac:dyDescent="0.25">
      <c r="A39" s="7" t="s">
        <v>149</v>
      </c>
      <c r="B39" s="8" t="s">
        <v>150</v>
      </c>
      <c r="C39" s="9"/>
      <c r="D39" s="9">
        <v>18000</v>
      </c>
    </row>
    <row r="40" spans="1:4" x14ac:dyDescent="0.25">
      <c r="A40" s="7" t="s">
        <v>63</v>
      </c>
      <c r="B40" s="8" t="s">
        <v>8</v>
      </c>
      <c r="C40" s="9">
        <v>123432</v>
      </c>
      <c r="D40" s="37"/>
    </row>
    <row r="41" spans="1:4" x14ac:dyDescent="0.25">
      <c r="A41" s="7" t="s">
        <v>15</v>
      </c>
      <c r="B41" s="8" t="s">
        <v>143</v>
      </c>
      <c r="C41" s="9"/>
      <c r="D41" s="9">
        <v>69855</v>
      </c>
    </row>
    <row r="42" spans="1:4" x14ac:dyDescent="0.25">
      <c r="A42" s="7" t="s">
        <v>44</v>
      </c>
      <c r="B42" s="8" t="s">
        <v>8</v>
      </c>
      <c r="C42" s="9">
        <v>100405</v>
      </c>
      <c r="D42" s="9">
        <v>12569</v>
      </c>
    </row>
    <row r="43" spans="1:4" x14ac:dyDescent="0.25">
      <c r="A43" s="7" t="s">
        <v>16</v>
      </c>
      <c r="B43" s="8" t="s">
        <v>8</v>
      </c>
      <c r="C43" s="9">
        <v>88491</v>
      </c>
      <c r="D43" s="9">
        <v>142279</v>
      </c>
    </row>
    <row r="44" spans="1:4" x14ac:dyDescent="0.25">
      <c r="A44" s="7" t="s">
        <v>45</v>
      </c>
      <c r="B44" s="8" t="s">
        <v>8</v>
      </c>
      <c r="C44" s="9">
        <v>45251</v>
      </c>
      <c r="D44" s="37"/>
    </row>
    <row r="45" spans="1:4" x14ac:dyDescent="0.25">
      <c r="A45" s="7" t="s">
        <v>102</v>
      </c>
      <c r="B45" s="8" t="s">
        <v>154</v>
      </c>
      <c r="C45" s="9">
        <v>40698</v>
      </c>
      <c r="D45" s="14">
        <v>82273</v>
      </c>
    </row>
    <row r="46" spans="1:4" x14ac:dyDescent="0.25">
      <c r="A46" s="7" t="s">
        <v>10</v>
      </c>
      <c r="B46" s="8" t="s">
        <v>8</v>
      </c>
      <c r="C46" s="9">
        <v>19598</v>
      </c>
      <c r="D46" s="37"/>
    </row>
    <row r="47" spans="1:4" x14ac:dyDescent="0.25">
      <c r="A47" s="7" t="s">
        <v>17</v>
      </c>
      <c r="B47" s="8" t="s">
        <v>8</v>
      </c>
      <c r="C47" s="9">
        <v>192248</v>
      </c>
      <c r="D47" s="9">
        <v>96505</v>
      </c>
    </row>
    <row r="48" spans="1:4" x14ac:dyDescent="0.25">
      <c r="A48" s="7" t="s">
        <v>46</v>
      </c>
      <c r="B48" s="8" t="s">
        <v>8</v>
      </c>
      <c r="C48" s="9">
        <v>22519</v>
      </c>
      <c r="D48" s="37"/>
    </row>
    <row r="49" spans="1:4" x14ac:dyDescent="0.25">
      <c r="A49" s="7" t="s">
        <v>11</v>
      </c>
      <c r="B49" s="8" t="s">
        <v>8</v>
      </c>
      <c r="C49" s="9">
        <v>683502</v>
      </c>
      <c r="D49" s="9">
        <v>238461</v>
      </c>
    </row>
    <row r="50" spans="1:4" x14ac:dyDescent="0.25">
      <c r="A50" s="7" t="s">
        <v>142</v>
      </c>
      <c r="B50" s="8" t="s">
        <v>141</v>
      </c>
      <c r="C50" s="9"/>
      <c r="D50" s="9">
        <v>112500</v>
      </c>
    </row>
    <row r="51" spans="1:4" x14ac:dyDescent="0.25">
      <c r="A51" s="7" t="s">
        <v>12</v>
      </c>
      <c r="B51" s="8" t="s">
        <v>8</v>
      </c>
      <c r="C51" s="9">
        <v>153891</v>
      </c>
      <c r="D51" s="37"/>
    </row>
    <row r="52" spans="1:4" x14ac:dyDescent="0.25">
      <c r="A52" s="10"/>
      <c r="B52" s="11"/>
      <c r="C52" s="12"/>
    </row>
    <row r="53" spans="1:4" ht="15.75" x14ac:dyDescent="0.25">
      <c r="A53" s="54" t="s">
        <v>18</v>
      </c>
      <c r="B53" s="55"/>
      <c r="C53" s="1" t="s">
        <v>97</v>
      </c>
      <c r="D53" s="1" t="s">
        <v>153</v>
      </c>
    </row>
    <row r="54" spans="1:4" x14ac:dyDescent="0.25">
      <c r="A54" s="2" t="s">
        <v>3</v>
      </c>
      <c r="B54" s="2" t="s">
        <v>4</v>
      </c>
      <c r="C54" s="3" t="s">
        <v>5</v>
      </c>
      <c r="D54" s="3" t="s">
        <v>5</v>
      </c>
    </row>
    <row r="55" spans="1:4" x14ac:dyDescent="0.25">
      <c r="A55" s="4"/>
      <c r="B55" s="5" t="s">
        <v>6</v>
      </c>
      <c r="C55" s="15">
        <f>SUM(C56:C79)</f>
        <v>2399224</v>
      </c>
      <c r="D55" s="15">
        <f>SUM(D56:D79)</f>
        <v>2376938</v>
      </c>
    </row>
    <row r="56" spans="1:4" x14ac:dyDescent="0.25">
      <c r="A56" s="7" t="s">
        <v>21</v>
      </c>
      <c r="B56" s="8" t="s">
        <v>20</v>
      </c>
      <c r="C56" s="9">
        <v>102400</v>
      </c>
      <c r="D56" s="9">
        <v>83847</v>
      </c>
    </row>
    <row r="57" spans="1:4" x14ac:dyDescent="0.25">
      <c r="A57" s="7" t="s">
        <v>21</v>
      </c>
      <c r="B57" s="8" t="s">
        <v>20</v>
      </c>
      <c r="C57" s="9"/>
      <c r="D57" s="39">
        <v>23123</v>
      </c>
    </row>
    <row r="58" spans="1:4" x14ac:dyDescent="0.25">
      <c r="A58" s="7" t="s">
        <v>22</v>
      </c>
      <c r="B58" s="8" t="s">
        <v>20</v>
      </c>
      <c r="C58" s="9">
        <v>111617</v>
      </c>
      <c r="D58" s="9">
        <v>99427</v>
      </c>
    </row>
    <row r="59" spans="1:4" x14ac:dyDescent="0.25">
      <c r="A59" s="7" t="s">
        <v>22</v>
      </c>
      <c r="B59" s="8" t="s">
        <v>20</v>
      </c>
      <c r="C59" s="9"/>
      <c r="D59" s="9">
        <v>23243</v>
      </c>
    </row>
    <row r="60" spans="1:4" x14ac:dyDescent="0.25">
      <c r="A60" s="7" t="s">
        <v>23</v>
      </c>
      <c r="B60" s="8" t="s">
        <v>20</v>
      </c>
      <c r="C60" s="9">
        <v>119064</v>
      </c>
      <c r="D60" s="9">
        <v>94901</v>
      </c>
    </row>
    <row r="61" spans="1:4" x14ac:dyDescent="0.25">
      <c r="A61" s="7" t="s">
        <v>23</v>
      </c>
      <c r="B61" s="8" t="s">
        <v>20</v>
      </c>
      <c r="C61" s="9"/>
      <c r="D61" s="9">
        <v>24163</v>
      </c>
    </row>
    <row r="62" spans="1:4" x14ac:dyDescent="0.25">
      <c r="A62" s="7" t="s">
        <v>24</v>
      </c>
      <c r="B62" s="8" t="s">
        <v>20</v>
      </c>
      <c r="C62" s="9">
        <v>392167</v>
      </c>
      <c r="D62" s="9">
        <v>320000</v>
      </c>
    </row>
    <row r="63" spans="1:4" x14ac:dyDescent="0.25">
      <c r="A63" s="7" t="s">
        <v>24</v>
      </c>
      <c r="B63" s="8" t="s">
        <v>20</v>
      </c>
      <c r="C63" s="9"/>
      <c r="D63" s="9">
        <v>73516</v>
      </c>
    </row>
    <row r="64" spans="1:4" x14ac:dyDescent="0.25">
      <c r="A64" s="7" t="s">
        <v>26</v>
      </c>
      <c r="B64" s="8" t="s">
        <v>20</v>
      </c>
      <c r="C64" s="9">
        <v>129178</v>
      </c>
      <c r="D64" s="9">
        <v>103403</v>
      </c>
    </row>
    <row r="65" spans="1:4" x14ac:dyDescent="0.25">
      <c r="A65" s="7" t="s">
        <v>26</v>
      </c>
      <c r="B65" s="8" t="s">
        <v>20</v>
      </c>
      <c r="C65" s="9"/>
      <c r="D65" s="9">
        <v>30653</v>
      </c>
    </row>
    <row r="66" spans="1:4" x14ac:dyDescent="0.25">
      <c r="A66" s="7" t="s">
        <v>28</v>
      </c>
      <c r="B66" s="8" t="s">
        <v>20</v>
      </c>
      <c r="C66" s="9">
        <v>733711</v>
      </c>
      <c r="D66" s="9">
        <f>573829-33750</f>
        <v>540079</v>
      </c>
    </row>
    <row r="67" spans="1:4" x14ac:dyDescent="0.25">
      <c r="A67" s="7" t="s">
        <v>28</v>
      </c>
      <c r="B67" s="8" t="s">
        <v>20</v>
      </c>
      <c r="C67" s="9"/>
      <c r="D67" s="9">
        <v>157235</v>
      </c>
    </row>
    <row r="68" spans="1:4" x14ac:dyDescent="0.25">
      <c r="A68" s="7" t="s">
        <v>27</v>
      </c>
      <c r="B68" s="8" t="s">
        <v>20</v>
      </c>
      <c r="C68" s="9">
        <v>148630</v>
      </c>
      <c r="D68" s="9">
        <v>115000</v>
      </c>
    </row>
    <row r="69" spans="1:4" x14ac:dyDescent="0.25">
      <c r="A69" s="7" t="s">
        <v>27</v>
      </c>
      <c r="B69" s="8" t="s">
        <v>20</v>
      </c>
      <c r="C69" s="9"/>
      <c r="D69" s="9">
        <v>33000</v>
      </c>
    </row>
    <row r="70" spans="1:4" x14ac:dyDescent="0.25">
      <c r="A70" s="7" t="s">
        <v>15</v>
      </c>
      <c r="B70" s="8" t="s">
        <v>20</v>
      </c>
      <c r="C70" s="9">
        <v>132902</v>
      </c>
      <c r="D70" s="9">
        <v>122184</v>
      </c>
    </row>
    <row r="71" spans="1:4" x14ac:dyDescent="0.25">
      <c r="A71" s="7" t="s">
        <v>15</v>
      </c>
      <c r="B71" s="8" t="s">
        <v>20</v>
      </c>
      <c r="C71" s="9"/>
      <c r="D71" s="9">
        <v>14477</v>
      </c>
    </row>
    <row r="72" spans="1:4" x14ac:dyDescent="0.25">
      <c r="A72" s="7" t="s">
        <v>29</v>
      </c>
      <c r="B72" s="8" t="s">
        <v>20</v>
      </c>
      <c r="C72" s="9">
        <v>116781</v>
      </c>
      <c r="D72" s="9">
        <v>67059</v>
      </c>
    </row>
    <row r="73" spans="1:4" x14ac:dyDescent="0.25">
      <c r="A73" s="7" t="s">
        <v>29</v>
      </c>
      <c r="B73" s="8" t="s">
        <v>20</v>
      </c>
      <c r="C73" s="9"/>
      <c r="D73" s="9">
        <v>22788</v>
      </c>
    </row>
    <row r="74" spans="1:4" x14ac:dyDescent="0.25">
      <c r="A74" s="7" t="s">
        <v>30</v>
      </c>
      <c r="B74" s="8" t="s">
        <v>20</v>
      </c>
      <c r="C74" s="9">
        <v>102814</v>
      </c>
      <c r="D74" s="9">
        <v>81644</v>
      </c>
    </row>
    <row r="75" spans="1:4" x14ac:dyDescent="0.25">
      <c r="A75" s="7" t="s">
        <v>30</v>
      </c>
      <c r="B75" s="8" t="s">
        <v>20</v>
      </c>
      <c r="C75" s="9"/>
      <c r="D75" s="9">
        <v>25323</v>
      </c>
    </row>
    <row r="76" spans="1:4" x14ac:dyDescent="0.25">
      <c r="A76" s="7" t="s">
        <v>19</v>
      </c>
      <c r="B76" s="8" t="s">
        <v>20</v>
      </c>
      <c r="C76" s="9">
        <v>138427</v>
      </c>
      <c r="D76" s="9">
        <v>138427</v>
      </c>
    </row>
    <row r="77" spans="1:4" x14ac:dyDescent="0.25">
      <c r="A77" s="7" t="s">
        <v>25</v>
      </c>
      <c r="B77" s="8" t="s">
        <v>20</v>
      </c>
      <c r="C77" s="9">
        <v>171200</v>
      </c>
      <c r="D77" s="9">
        <v>171200</v>
      </c>
    </row>
    <row r="78" spans="1:4" x14ac:dyDescent="0.25">
      <c r="A78" s="7" t="s">
        <v>25</v>
      </c>
      <c r="B78" s="8" t="s">
        <v>20</v>
      </c>
      <c r="C78" s="9"/>
      <c r="D78" s="9">
        <v>12246</v>
      </c>
    </row>
    <row r="79" spans="1:4" x14ac:dyDescent="0.25">
      <c r="A79" s="7" t="s">
        <v>104</v>
      </c>
      <c r="B79" s="8" t="s">
        <v>20</v>
      </c>
      <c r="C79" s="9">
        <v>333</v>
      </c>
      <c r="D79" s="37"/>
    </row>
    <row r="80" spans="1:4" x14ac:dyDescent="0.25">
      <c r="A80" s="10"/>
      <c r="B80" s="11"/>
      <c r="C80" s="12"/>
    </row>
    <row r="81" spans="1:4" x14ac:dyDescent="0.25">
      <c r="A81" s="10"/>
      <c r="B81" s="11"/>
      <c r="C81" s="12"/>
    </row>
    <row r="82" spans="1:4" ht="15.75" x14ac:dyDescent="0.25">
      <c r="A82" s="54" t="s">
        <v>31</v>
      </c>
      <c r="B82" s="55"/>
      <c r="C82" s="1" t="s">
        <v>97</v>
      </c>
      <c r="D82" s="1" t="s">
        <v>153</v>
      </c>
    </row>
    <row r="83" spans="1:4" x14ac:dyDescent="0.25">
      <c r="A83" s="2" t="s">
        <v>3</v>
      </c>
      <c r="B83" s="2" t="s">
        <v>4</v>
      </c>
      <c r="C83" s="3" t="s">
        <v>5</v>
      </c>
      <c r="D83" s="3" t="s">
        <v>5</v>
      </c>
    </row>
    <row r="84" spans="1:4" x14ac:dyDescent="0.25">
      <c r="A84" s="4"/>
      <c r="B84" s="5" t="s">
        <v>6</v>
      </c>
      <c r="C84" s="6">
        <f>SUM(C85:C97)</f>
        <v>362304.47</v>
      </c>
      <c r="D84" s="6">
        <f>SUM(D85:D97)</f>
        <v>350000</v>
      </c>
    </row>
    <row r="85" spans="1:4" x14ac:dyDescent="0.25">
      <c r="A85" s="7" t="s">
        <v>39</v>
      </c>
      <c r="B85" s="8" t="s">
        <v>8</v>
      </c>
      <c r="C85" s="9">
        <v>16291</v>
      </c>
      <c r="D85" s="37"/>
    </row>
    <row r="86" spans="1:4" x14ac:dyDescent="0.25">
      <c r="A86" s="7" t="s">
        <v>7</v>
      </c>
      <c r="B86" s="8" t="s">
        <v>8</v>
      </c>
      <c r="C86" s="9">
        <v>54957</v>
      </c>
      <c r="D86" s="37"/>
    </row>
    <row r="87" spans="1:4" x14ac:dyDescent="0.25">
      <c r="A87" s="7" t="s">
        <v>42</v>
      </c>
      <c r="B87" s="8" t="s">
        <v>8</v>
      </c>
      <c r="C87" s="16">
        <v>163.47</v>
      </c>
      <c r="D87" s="37"/>
    </row>
    <row r="88" spans="1:4" x14ac:dyDescent="0.25">
      <c r="A88" s="35" t="s">
        <v>156</v>
      </c>
      <c r="B88" s="8" t="s">
        <v>8</v>
      </c>
      <c r="C88" s="16"/>
      <c r="D88" s="16">
        <v>35000</v>
      </c>
    </row>
    <row r="89" spans="1:4" x14ac:dyDescent="0.25">
      <c r="A89" s="7" t="s">
        <v>99</v>
      </c>
      <c r="B89" s="8" t="s">
        <v>8</v>
      </c>
      <c r="C89" s="16">
        <v>12508</v>
      </c>
      <c r="D89" s="37"/>
    </row>
    <row r="90" spans="1:4" x14ac:dyDescent="0.25">
      <c r="A90" s="7" t="s">
        <v>100</v>
      </c>
      <c r="B90" s="8" t="s">
        <v>8</v>
      </c>
      <c r="C90" s="16">
        <v>4940</v>
      </c>
      <c r="D90" s="37"/>
    </row>
    <row r="91" spans="1:4" x14ac:dyDescent="0.25">
      <c r="A91" s="7" t="s">
        <v>9</v>
      </c>
      <c r="B91" s="8" t="s">
        <v>8</v>
      </c>
      <c r="C91" s="16">
        <v>48042</v>
      </c>
      <c r="D91" s="37"/>
    </row>
    <row r="92" spans="1:4" x14ac:dyDescent="0.25">
      <c r="A92" s="7" t="s">
        <v>44</v>
      </c>
      <c r="B92" s="8" t="s">
        <v>8</v>
      </c>
      <c r="C92" s="16">
        <v>11198</v>
      </c>
      <c r="D92" s="37"/>
    </row>
    <row r="93" spans="1:4" x14ac:dyDescent="0.25">
      <c r="A93" s="7" t="s">
        <v>17</v>
      </c>
      <c r="B93" s="8" t="s">
        <v>8</v>
      </c>
      <c r="C93" s="16">
        <v>13058</v>
      </c>
      <c r="D93" s="37"/>
    </row>
    <row r="94" spans="1:4" x14ac:dyDescent="0.25">
      <c r="A94" s="7" t="s">
        <v>155</v>
      </c>
      <c r="B94" s="8" t="s">
        <v>8</v>
      </c>
      <c r="C94" s="16"/>
      <c r="D94" s="9">
        <v>70000</v>
      </c>
    </row>
    <row r="95" spans="1:4" x14ac:dyDescent="0.25">
      <c r="A95" s="7" t="s">
        <v>12</v>
      </c>
      <c r="B95" s="8" t="s">
        <v>8</v>
      </c>
      <c r="C95" s="16">
        <v>85576</v>
      </c>
      <c r="D95" s="37"/>
    </row>
    <row r="96" spans="1:4" x14ac:dyDescent="0.25">
      <c r="A96" s="7" t="s">
        <v>105</v>
      </c>
      <c r="B96" s="8" t="s">
        <v>8</v>
      </c>
      <c r="C96" s="16">
        <v>21860</v>
      </c>
      <c r="D96" s="37"/>
    </row>
    <row r="97" spans="1:4" x14ac:dyDescent="0.25">
      <c r="A97" s="7" t="s">
        <v>32</v>
      </c>
      <c r="B97" s="8" t="s">
        <v>8</v>
      </c>
      <c r="C97" s="16">
        <v>93711</v>
      </c>
      <c r="D97" s="9">
        <v>244999.99999999997</v>
      </c>
    </row>
    <row r="98" spans="1:4" x14ac:dyDescent="0.25">
      <c r="A98" s="29"/>
      <c r="B98" s="11"/>
      <c r="C98" s="30"/>
    </row>
    <row r="100" spans="1:4" ht="15.75" x14ac:dyDescent="0.25">
      <c r="A100" s="54" t="s">
        <v>33</v>
      </c>
      <c r="B100" s="55"/>
      <c r="C100" s="1" t="s">
        <v>127</v>
      </c>
      <c r="D100" s="1" t="s">
        <v>153</v>
      </c>
    </row>
    <row r="101" spans="1:4" x14ac:dyDescent="0.25">
      <c r="A101" s="2" t="s">
        <v>3</v>
      </c>
      <c r="B101" s="2" t="s">
        <v>4</v>
      </c>
      <c r="C101" s="3" t="s">
        <v>5</v>
      </c>
      <c r="D101" s="3" t="s">
        <v>5</v>
      </c>
    </row>
    <row r="102" spans="1:4" x14ac:dyDescent="0.25">
      <c r="A102" s="4"/>
      <c r="B102" s="5" t="s">
        <v>6</v>
      </c>
      <c r="C102" s="6">
        <f>SUM(C103:C168)+SUM(C170:C171)+SUM(C177:C181)+SUM(C190:C193)</f>
        <v>15405403.647</v>
      </c>
      <c r="D102" s="6">
        <f>SUM(D103:D168)+SUM(D170:D175)+SUM(D177:D188)+SUM(D190:D193)</f>
        <v>13967445.800000001</v>
      </c>
    </row>
    <row r="103" spans="1:4" x14ac:dyDescent="0.25">
      <c r="A103" s="7" t="s">
        <v>38</v>
      </c>
      <c r="B103" s="18" t="s">
        <v>8</v>
      </c>
      <c r="C103" s="9">
        <v>500216</v>
      </c>
      <c r="D103" s="9">
        <f>416570</f>
        <v>416570</v>
      </c>
    </row>
    <row r="104" spans="1:4" x14ac:dyDescent="0.25">
      <c r="A104" s="43" t="s">
        <v>107</v>
      </c>
      <c r="B104" s="8" t="s">
        <v>20</v>
      </c>
      <c r="C104" s="9">
        <v>50000</v>
      </c>
      <c r="D104" s="19">
        <v>25000</v>
      </c>
    </row>
    <row r="105" spans="1:4" x14ac:dyDescent="0.25">
      <c r="A105" s="31" t="s">
        <v>107</v>
      </c>
      <c r="B105" s="8" t="s">
        <v>20</v>
      </c>
      <c r="C105" s="19">
        <v>35000</v>
      </c>
      <c r="D105" s="9">
        <v>25000</v>
      </c>
    </row>
    <row r="106" spans="1:4" x14ac:dyDescent="0.25">
      <c r="A106" s="31" t="s">
        <v>107</v>
      </c>
      <c r="B106" s="8" t="s">
        <v>20</v>
      </c>
      <c r="C106" s="9">
        <v>14000</v>
      </c>
      <c r="D106" s="37"/>
    </row>
    <row r="107" spans="1:4" x14ac:dyDescent="0.25">
      <c r="A107" s="26" t="s">
        <v>126</v>
      </c>
      <c r="B107" s="18" t="s">
        <v>8</v>
      </c>
      <c r="C107" s="19">
        <v>197808</v>
      </c>
      <c r="D107" s="37"/>
    </row>
    <row r="108" spans="1:4" x14ac:dyDescent="0.25">
      <c r="A108" s="7" t="s">
        <v>37</v>
      </c>
      <c r="B108" s="8" t="s">
        <v>20</v>
      </c>
      <c r="C108" s="9">
        <v>176520.9</v>
      </c>
      <c r="D108" s="9">
        <v>892939</v>
      </c>
    </row>
    <row r="109" spans="1:4" x14ac:dyDescent="0.25">
      <c r="A109" s="7" t="s">
        <v>37</v>
      </c>
      <c r="B109" s="18" t="s">
        <v>8</v>
      </c>
      <c r="C109" s="9">
        <v>690812.1</v>
      </c>
      <c r="D109" s="9">
        <v>624002.9</v>
      </c>
    </row>
    <row r="110" spans="1:4" x14ac:dyDescent="0.25">
      <c r="A110" s="7" t="s">
        <v>124</v>
      </c>
      <c r="B110" s="18" t="s">
        <v>8</v>
      </c>
      <c r="C110" s="9">
        <v>65968</v>
      </c>
      <c r="D110" s="37"/>
    </row>
    <row r="111" spans="1:4" x14ac:dyDescent="0.25">
      <c r="A111" s="7" t="s">
        <v>39</v>
      </c>
      <c r="B111" s="18" t="s">
        <v>8</v>
      </c>
      <c r="C111" s="9">
        <v>418905</v>
      </c>
      <c r="D111" s="9">
        <f>530395</f>
        <v>530395</v>
      </c>
    </row>
    <row r="112" spans="1:4" x14ac:dyDescent="0.25">
      <c r="A112" s="7" t="s">
        <v>120</v>
      </c>
      <c r="B112" s="18" t="s">
        <v>8</v>
      </c>
      <c r="C112" s="9">
        <v>30000</v>
      </c>
      <c r="D112" s="37"/>
    </row>
    <row r="113" spans="1:4" x14ac:dyDescent="0.25">
      <c r="A113" s="7" t="s">
        <v>40</v>
      </c>
      <c r="B113" s="18" t="s">
        <v>8</v>
      </c>
      <c r="C113" s="19">
        <v>382945</v>
      </c>
      <c r="D113" s="9">
        <f>443439</f>
        <v>443439</v>
      </c>
    </row>
    <row r="114" spans="1:4" x14ac:dyDescent="0.25">
      <c r="A114" s="7" t="s">
        <v>19</v>
      </c>
      <c r="B114" s="8" t="s">
        <v>20</v>
      </c>
      <c r="C114" s="9">
        <v>325752</v>
      </c>
      <c r="D114" s="9">
        <v>130602</v>
      </c>
    </row>
    <row r="115" spans="1:4" x14ac:dyDescent="0.25">
      <c r="A115" s="7" t="s">
        <v>41</v>
      </c>
      <c r="B115" s="18" t="s">
        <v>8</v>
      </c>
      <c r="C115" s="9">
        <v>154000</v>
      </c>
      <c r="D115" s="9">
        <f>136598</f>
        <v>136598</v>
      </c>
    </row>
    <row r="116" spans="1:4" x14ac:dyDescent="0.25">
      <c r="A116" s="7" t="s">
        <v>48</v>
      </c>
      <c r="B116" s="18" t="s">
        <v>8</v>
      </c>
      <c r="C116" s="19">
        <v>520000</v>
      </c>
      <c r="D116" s="9">
        <v>512000</v>
      </c>
    </row>
    <row r="117" spans="1:4" x14ac:dyDescent="0.25">
      <c r="A117" s="7" t="s">
        <v>21</v>
      </c>
      <c r="B117" s="8" t="s">
        <v>20</v>
      </c>
      <c r="C117" s="9">
        <v>248361</v>
      </c>
      <c r="D117" s="9">
        <v>95630</v>
      </c>
    </row>
    <row r="118" spans="1:4" x14ac:dyDescent="0.25">
      <c r="A118" s="26" t="s">
        <v>21</v>
      </c>
      <c r="B118" s="8" t="s">
        <v>20</v>
      </c>
      <c r="C118" s="9">
        <v>115270</v>
      </c>
      <c r="D118" s="37"/>
    </row>
    <row r="119" spans="1:4" x14ac:dyDescent="0.25">
      <c r="A119" s="7" t="s">
        <v>121</v>
      </c>
      <c r="B119" s="18" t="s">
        <v>8</v>
      </c>
      <c r="C119" s="9">
        <v>24924</v>
      </c>
      <c r="D119" s="37"/>
    </row>
    <row r="120" spans="1:4" x14ac:dyDescent="0.25">
      <c r="A120" s="7" t="s">
        <v>42</v>
      </c>
      <c r="B120" s="18" t="s">
        <v>8</v>
      </c>
      <c r="C120" s="9">
        <v>280000</v>
      </c>
      <c r="D120" s="9">
        <f>249803</f>
        <v>249803</v>
      </c>
    </row>
    <row r="121" spans="1:4" x14ac:dyDescent="0.25">
      <c r="A121" s="7" t="s">
        <v>111</v>
      </c>
      <c r="B121" s="18" t="s">
        <v>8</v>
      </c>
      <c r="C121" s="9">
        <v>14286</v>
      </c>
      <c r="D121" s="37"/>
    </row>
    <row r="122" spans="1:4" x14ac:dyDescent="0.25">
      <c r="A122" s="33" t="s">
        <v>36</v>
      </c>
      <c r="B122" s="8" t="s">
        <v>20</v>
      </c>
      <c r="C122" s="9">
        <v>50000</v>
      </c>
      <c r="D122" s="9">
        <v>50000</v>
      </c>
    </row>
    <row r="123" spans="1:4" x14ac:dyDescent="0.25">
      <c r="A123" s="7" t="s">
        <v>125</v>
      </c>
      <c r="B123" s="18" t="s">
        <v>8</v>
      </c>
      <c r="C123" s="9">
        <v>28750</v>
      </c>
      <c r="D123" s="37"/>
    </row>
    <row r="124" spans="1:4" x14ac:dyDescent="0.25">
      <c r="A124" s="7" t="s">
        <v>22</v>
      </c>
      <c r="B124" s="8" t="s">
        <v>20</v>
      </c>
      <c r="C124" s="9">
        <v>120588</v>
      </c>
      <c r="D124" s="9">
        <v>112753</v>
      </c>
    </row>
    <row r="125" spans="1:4" x14ac:dyDescent="0.25">
      <c r="A125" s="7" t="s">
        <v>23</v>
      </c>
      <c r="B125" s="8" t="s">
        <v>20</v>
      </c>
      <c r="C125" s="9">
        <v>348827</v>
      </c>
      <c r="D125" s="9">
        <v>228504</v>
      </c>
    </row>
    <row r="126" spans="1:4" x14ac:dyDescent="0.25">
      <c r="A126" s="7" t="s">
        <v>123</v>
      </c>
      <c r="B126" s="18" t="s">
        <v>8</v>
      </c>
      <c r="C126" s="9">
        <v>82897</v>
      </c>
      <c r="D126" s="37"/>
    </row>
    <row r="127" spans="1:4" x14ac:dyDescent="0.25">
      <c r="A127" s="32" t="s">
        <v>43</v>
      </c>
      <c r="B127" s="18" t="s">
        <v>8</v>
      </c>
      <c r="C127" s="9">
        <v>163000</v>
      </c>
      <c r="D127" s="19">
        <f>147821</f>
        <v>147821</v>
      </c>
    </row>
    <row r="128" spans="1:4" x14ac:dyDescent="0.25">
      <c r="A128" s="40" t="s">
        <v>30</v>
      </c>
      <c r="B128" s="8" t="s">
        <v>20</v>
      </c>
      <c r="C128" s="9">
        <v>224440</v>
      </c>
      <c r="D128" s="9">
        <v>111988</v>
      </c>
    </row>
    <row r="129" spans="1:4" x14ac:dyDescent="0.25">
      <c r="A129" s="32" t="s">
        <v>24</v>
      </c>
      <c r="B129" s="8" t="s">
        <v>20</v>
      </c>
      <c r="C129" s="9">
        <v>234187</v>
      </c>
      <c r="D129" s="9">
        <v>102688</v>
      </c>
    </row>
    <row r="130" spans="1:4" x14ac:dyDescent="0.25">
      <c r="A130" s="32" t="s">
        <v>100</v>
      </c>
      <c r="B130" s="18" t="s">
        <v>8</v>
      </c>
      <c r="C130" s="9">
        <v>27940</v>
      </c>
      <c r="D130" s="37"/>
    </row>
    <row r="131" spans="1:4" x14ac:dyDescent="0.25">
      <c r="A131" s="32" t="s">
        <v>54</v>
      </c>
      <c r="B131" s="18" t="s">
        <v>8</v>
      </c>
      <c r="C131" s="9">
        <v>87000</v>
      </c>
      <c r="D131" s="19">
        <v>619792</v>
      </c>
    </row>
    <row r="132" spans="1:4" x14ac:dyDescent="0.25">
      <c r="A132" s="33" t="s">
        <v>81</v>
      </c>
      <c r="B132" s="8" t="s">
        <v>20</v>
      </c>
      <c r="C132" s="9">
        <v>71288.126999999993</v>
      </c>
      <c r="D132" s="37"/>
    </row>
    <row r="133" spans="1:4" x14ac:dyDescent="0.25">
      <c r="A133" s="32" t="s">
        <v>25</v>
      </c>
      <c r="B133" s="8" t="s">
        <v>20</v>
      </c>
      <c r="C133" s="9">
        <v>259673</v>
      </c>
      <c r="D133" s="9">
        <v>123173</v>
      </c>
    </row>
    <row r="134" spans="1:4" x14ac:dyDescent="0.25">
      <c r="A134" s="43" t="s">
        <v>35</v>
      </c>
      <c r="B134" s="17" t="s">
        <v>34</v>
      </c>
      <c r="C134" s="9">
        <v>59400</v>
      </c>
      <c r="D134" s="9">
        <v>22906.12</v>
      </c>
    </row>
    <row r="135" spans="1:4" x14ac:dyDescent="0.25">
      <c r="A135" s="32" t="s">
        <v>118</v>
      </c>
      <c r="B135" s="18" t="s">
        <v>8</v>
      </c>
      <c r="C135" s="9">
        <v>106000</v>
      </c>
      <c r="D135" s="37"/>
    </row>
    <row r="136" spans="1:4" x14ac:dyDescent="0.25">
      <c r="A136" s="7" t="s">
        <v>112</v>
      </c>
      <c r="B136" s="18" t="s">
        <v>8</v>
      </c>
      <c r="C136" s="9">
        <v>14200</v>
      </c>
      <c r="D136" s="37"/>
    </row>
    <row r="137" spans="1:4" x14ac:dyDescent="0.25">
      <c r="A137" s="32" t="s">
        <v>9</v>
      </c>
      <c r="B137" s="18" t="s">
        <v>8</v>
      </c>
      <c r="C137" s="9">
        <v>766668</v>
      </c>
      <c r="D137" s="9">
        <f>800981</f>
        <v>800981</v>
      </c>
    </row>
    <row r="138" spans="1:4" x14ac:dyDescent="0.25">
      <c r="A138" s="32" t="s">
        <v>26</v>
      </c>
      <c r="B138" s="8" t="s">
        <v>20</v>
      </c>
      <c r="C138" s="9">
        <v>245365</v>
      </c>
      <c r="D138" s="9">
        <v>182854</v>
      </c>
    </row>
    <row r="139" spans="1:4" x14ac:dyDescent="0.25">
      <c r="A139" s="32" t="s">
        <v>28</v>
      </c>
      <c r="B139" s="8" t="s">
        <v>20</v>
      </c>
      <c r="C139" s="9">
        <v>387852</v>
      </c>
      <c r="D139" s="9">
        <f>224236+33750</f>
        <v>257986</v>
      </c>
    </row>
    <row r="140" spans="1:4" x14ac:dyDescent="0.25">
      <c r="A140" s="26" t="s">
        <v>27</v>
      </c>
      <c r="B140" s="8" t="s">
        <v>20</v>
      </c>
      <c r="C140" s="9">
        <v>169259</v>
      </c>
      <c r="D140" s="9">
        <v>165000</v>
      </c>
    </row>
    <row r="141" spans="1:4" x14ac:dyDescent="0.25">
      <c r="A141" s="40" t="s">
        <v>15</v>
      </c>
      <c r="B141" s="8" t="s">
        <v>20</v>
      </c>
      <c r="C141" s="9">
        <v>284683</v>
      </c>
      <c r="D141" s="9">
        <v>144104</v>
      </c>
    </row>
    <row r="142" spans="1:4" x14ac:dyDescent="0.25">
      <c r="A142" s="26" t="s">
        <v>106</v>
      </c>
      <c r="B142" s="8" t="s">
        <v>20</v>
      </c>
      <c r="C142" s="9">
        <v>283593</v>
      </c>
      <c r="D142" s="37"/>
    </row>
    <row r="143" spans="1:4" x14ac:dyDescent="0.25">
      <c r="A143" s="31" t="s">
        <v>110</v>
      </c>
      <c r="B143" s="18" t="s">
        <v>8</v>
      </c>
      <c r="C143" s="9">
        <v>40000</v>
      </c>
      <c r="D143" s="37"/>
    </row>
    <row r="144" spans="1:4" x14ac:dyDescent="0.25">
      <c r="A144" s="26" t="s">
        <v>29</v>
      </c>
      <c r="B144" s="8" t="s">
        <v>20</v>
      </c>
      <c r="C144" s="9">
        <v>150831</v>
      </c>
      <c r="D144" s="9">
        <v>121018</v>
      </c>
    </row>
    <row r="145" spans="1:4" x14ac:dyDescent="0.25">
      <c r="A145" s="44" t="s">
        <v>49</v>
      </c>
      <c r="B145" s="18" t="s">
        <v>50</v>
      </c>
      <c r="C145" s="9"/>
      <c r="D145" s="9">
        <v>68125.91</v>
      </c>
    </row>
    <row r="146" spans="1:4" x14ac:dyDescent="0.25">
      <c r="A146" s="44" t="s">
        <v>49</v>
      </c>
      <c r="B146" s="18" t="s">
        <v>51</v>
      </c>
      <c r="C146" s="9"/>
      <c r="D146" s="9">
        <v>17041.75</v>
      </c>
    </row>
    <row r="147" spans="1:4" x14ac:dyDescent="0.25">
      <c r="A147" s="7" t="s">
        <v>44</v>
      </c>
      <c r="B147" s="18" t="s">
        <v>8</v>
      </c>
      <c r="C147" s="9">
        <v>392706</v>
      </c>
      <c r="D147" s="9">
        <f>282475</f>
        <v>282475</v>
      </c>
    </row>
    <row r="148" spans="1:4" x14ac:dyDescent="0.25">
      <c r="A148" s="42" t="s">
        <v>16</v>
      </c>
      <c r="B148" s="18" t="s">
        <v>8</v>
      </c>
      <c r="C148" s="9">
        <v>405951</v>
      </c>
      <c r="D148" s="9">
        <f>293778</f>
        <v>293778</v>
      </c>
    </row>
    <row r="149" spans="1:4" x14ac:dyDescent="0.25">
      <c r="A149" s="32" t="s">
        <v>119</v>
      </c>
      <c r="B149" s="18" t="s">
        <v>8</v>
      </c>
      <c r="C149" s="9">
        <v>104588</v>
      </c>
      <c r="D149" s="37"/>
    </row>
    <row r="150" spans="1:4" x14ac:dyDescent="0.25">
      <c r="A150" s="7" t="s">
        <v>45</v>
      </c>
      <c r="B150" s="18" t="s">
        <v>8</v>
      </c>
      <c r="C150" s="9">
        <v>47268</v>
      </c>
      <c r="D150" s="9">
        <v>65112</v>
      </c>
    </row>
    <row r="151" spans="1:4" x14ac:dyDescent="0.25">
      <c r="A151" s="7" t="s">
        <v>113</v>
      </c>
      <c r="B151" s="18" t="s">
        <v>8</v>
      </c>
      <c r="C151" s="9">
        <v>115039</v>
      </c>
      <c r="D151" s="37"/>
    </row>
    <row r="152" spans="1:4" x14ac:dyDescent="0.25">
      <c r="A152" s="31" t="s">
        <v>108</v>
      </c>
      <c r="B152" s="8" t="s">
        <v>20</v>
      </c>
      <c r="C152" s="19">
        <v>121491</v>
      </c>
      <c r="D152" s="37"/>
    </row>
    <row r="153" spans="1:4" x14ac:dyDescent="0.25">
      <c r="A153" s="41" t="s">
        <v>109</v>
      </c>
      <c r="B153" s="8" t="s">
        <v>20</v>
      </c>
      <c r="C153" s="9">
        <v>14270</v>
      </c>
      <c r="D153" s="37"/>
    </row>
    <row r="154" spans="1:4" x14ac:dyDescent="0.25">
      <c r="A154" s="7" t="s">
        <v>157</v>
      </c>
      <c r="B154" s="18" t="s">
        <v>34</v>
      </c>
      <c r="C154" s="9"/>
      <c r="D154" s="9">
        <v>2473.12</v>
      </c>
    </row>
    <row r="155" spans="1:4" x14ac:dyDescent="0.25">
      <c r="A155" s="7" t="s">
        <v>158</v>
      </c>
      <c r="B155" s="17" t="s">
        <v>34</v>
      </c>
      <c r="C155" s="9"/>
      <c r="D155" s="9">
        <f>75000/2</f>
        <v>37500</v>
      </c>
    </row>
    <row r="156" spans="1:4" x14ac:dyDescent="0.25">
      <c r="A156" s="7" t="s">
        <v>10</v>
      </c>
      <c r="B156" s="18" t="s">
        <v>8</v>
      </c>
      <c r="C156" s="9">
        <v>173000</v>
      </c>
      <c r="D156" s="9">
        <f>129834</f>
        <v>129834</v>
      </c>
    </row>
    <row r="157" spans="1:4" x14ac:dyDescent="0.25">
      <c r="A157" s="34" t="s">
        <v>17</v>
      </c>
      <c r="B157" s="18" t="s">
        <v>8</v>
      </c>
      <c r="C157" s="9">
        <v>235000</v>
      </c>
      <c r="D157" s="20">
        <f>308553</f>
        <v>308553</v>
      </c>
    </row>
    <row r="158" spans="1:4" x14ac:dyDescent="0.25">
      <c r="A158" s="34" t="s">
        <v>114</v>
      </c>
      <c r="B158" s="18" t="s">
        <v>8</v>
      </c>
      <c r="C158" s="9">
        <v>35425</v>
      </c>
      <c r="D158" s="37"/>
    </row>
    <row r="159" spans="1:4" x14ac:dyDescent="0.25">
      <c r="A159" s="7" t="s">
        <v>159</v>
      </c>
      <c r="B159" s="8" t="s">
        <v>20</v>
      </c>
      <c r="C159" s="9"/>
      <c r="D159" s="19">
        <v>81000</v>
      </c>
    </row>
    <row r="160" spans="1:4" x14ac:dyDescent="0.25">
      <c r="A160" s="31" t="s">
        <v>117</v>
      </c>
      <c r="B160" s="18" t="s">
        <v>8</v>
      </c>
      <c r="C160" s="9">
        <v>17000</v>
      </c>
      <c r="D160" s="37"/>
    </row>
    <row r="161" spans="1:4" x14ac:dyDescent="0.25">
      <c r="A161" s="31" t="s">
        <v>116</v>
      </c>
      <c r="B161" s="18" t="s">
        <v>8</v>
      </c>
      <c r="C161" s="19">
        <v>150000</v>
      </c>
      <c r="D161" s="37"/>
    </row>
    <row r="162" spans="1:4" x14ac:dyDescent="0.25">
      <c r="A162" s="7" t="s">
        <v>46</v>
      </c>
      <c r="B162" s="18" t="s">
        <v>8</v>
      </c>
      <c r="C162" s="20">
        <v>19000</v>
      </c>
      <c r="D162" s="19">
        <f>18457</f>
        <v>18457</v>
      </c>
    </row>
    <row r="163" spans="1:4" x14ac:dyDescent="0.25">
      <c r="A163" s="7" t="s">
        <v>47</v>
      </c>
      <c r="B163" s="18" t="s">
        <v>8</v>
      </c>
      <c r="C163" s="9">
        <v>87000</v>
      </c>
      <c r="D163" s="19">
        <v>419000</v>
      </c>
    </row>
    <row r="164" spans="1:4" x14ac:dyDescent="0.25">
      <c r="A164" s="7" t="s">
        <v>11</v>
      </c>
      <c r="B164" s="18" t="s">
        <v>8</v>
      </c>
      <c r="C164" s="19">
        <v>1303126</v>
      </c>
      <c r="D164" s="19">
        <f>1452420</f>
        <v>1452420</v>
      </c>
    </row>
    <row r="165" spans="1:4" x14ac:dyDescent="0.25">
      <c r="A165" s="27" t="s">
        <v>11</v>
      </c>
      <c r="B165" s="18" t="s">
        <v>8</v>
      </c>
      <c r="C165" s="9">
        <v>118761.52</v>
      </c>
      <c r="D165" s="37"/>
    </row>
    <row r="166" spans="1:4" x14ac:dyDescent="0.25">
      <c r="A166" s="7" t="s">
        <v>160</v>
      </c>
      <c r="B166" s="8" t="s">
        <v>20</v>
      </c>
      <c r="C166" s="9"/>
      <c r="D166" s="9">
        <v>40000</v>
      </c>
    </row>
    <row r="167" spans="1:4" x14ac:dyDescent="0.25">
      <c r="A167" s="34" t="s">
        <v>12</v>
      </c>
      <c r="B167" s="18" t="s">
        <v>8</v>
      </c>
      <c r="C167" s="19">
        <v>1752214</v>
      </c>
      <c r="D167" s="19">
        <f>1843967</f>
        <v>1843967</v>
      </c>
    </row>
    <row r="168" spans="1:4" x14ac:dyDescent="0.25">
      <c r="A168" s="7" t="s">
        <v>122</v>
      </c>
      <c r="B168" s="18" t="s">
        <v>8</v>
      </c>
      <c r="C168" s="9">
        <v>31116</v>
      </c>
      <c r="D168" s="37"/>
    </row>
    <row r="169" spans="1:4" x14ac:dyDescent="0.25">
      <c r="A169" s="51" t="s">
        <v>52</v>
      </c>
      <c r="B169" s="52"/>
      <c r="C169" s="52"/>
      <c r="D169" s="53"/>
    </row>
    <row r="170" spans="1:4" x14ac:dyDescent="0.25">
      <c r="A170" s="34" t="s">
        <v>17</v>
      </c>
      <c r="B170" s="8" t="s">
        <v>53</v>
      </c>
      <c r="C170" s="9">
        <v>443500</v>
      </c>
      <c r="D170" s="9">
        <v>153950</v>
      </c>
    </row>
    <row r="171" spans="1:4" x14ac:dyDescent="0.25">
      <c r="A171" s="34" t="s">
        <v>12</v>
      </c>
      <c r="B171" s="8" t="s">
        <v>53</v>
      </c>
      <c r="C171" s="9">
        <v>420000</v>
      </c>
      <c r="D171" s="9">
        <v>193885</v>
      </c>
    </row>
    <row r="172" spans="1:4" x14ac:dyDescent="0.25">
      <c r="A172" s="35" t="s">
        <v>132</v>
      </c>
      <c r="B172" s="8" t="s">
        <v>53</v>
      </c>
      <c r="C172" s="45"/>
      <c r="D172" s="9">
        <v>107678</v>
      </c>
    </row>
    <row r="173" spans="1:4" x14ac:dyDescent="0.25">
      <c r="A173" s="35" t="s">
        <v>54</v>
      </c>
      <c r="B173" s="8" t="s">
        <v>53</v>
      </c>
      <c r="C173" s="45"/>
      <c r="D173" s="9">
        <v>60594</v>
      </c>
    </row>
    <row r="174" spans="1:4" x14ac:dyDescent="0.25">
      <c r="A174" s="7" t="s">
        <v>9</v>
      </c>
      <c r="B174" s="8" t="s">
        <v>53</v>
      </c>
      <c r="C174" s="45"/>
      <c r="D174" s="9">
        <v>122111</v>
      </c>
    </row>
    <row r="175" spans="1:4" x14ac:dyDescent="0.25">
      <c r="A175" s="35" t="s">
        <v>161</v>
      </c>
      <c r="B175" s="8" t="s">
        <v>53</v>
      </c>
      <c r="C175" s="45"/>
      <c r="D175" s="9">
        <v>66005</v>
      </c>
    </row>
    <row r="176" spans="1:4" x14ac:dyDescent="0.25">
      <c r="A176" s="51" t="s">
        <v>55</v>
      </c>
      <c r="B176" s="52"/>
      <c r="C176" s="52"/>
      <c r="D176" s="53"/>
    </row>
    <row r="177" spans="1:4" x14ac:dyDescent="0.25">
      <c r="A177" s="27" t="s">
        <v>56</v>
      </c>
      <c r="B177" s="8" t="s">
        <v>51</v>
      </c>
      <c r="C177" s="9">
        <v>502200</v>
      </c>
      <c r="D177" s="9">
        <v>284143</v>
      </c>
    </row>
    <row r="178" spans="1:4" x14ac:dyDescent="0.25">
      <c r="A178" s="27" t="s">
        <v>56</v>
      </c>
      <c r="B178" s="8" t="s">
        <v>51</v>
      </c>
      <c r="C178" s="9"/>
      <c r="D178" s="9">
        <v>88259</v>
      </c>
    </row>
    <row r="179" spans="1:4" x14ac:dyDescent="0.25">
      <c r="A179" s="27" t="s">
        <v>59</v>
      </c>
      <c r="B179" s="8" t="s">
        <v>51</v>
      </c>
      <c r="C179" s="9">
        <v>200000</v>
      </c>
      <c r="D179" s="9">
        <v>20000</v>
      </c>
    </row>
    <row r="180" spans="1:4" x14ac:dyDescent="0.25">
      <c r="A180" s="27" t="s">
        <v>115</v>
      </c>
      <c r="B180" s="8" t="s">
        <v>51</v>
      </c>
      <c r="C180" s="9">
        <v>19500</v>
      </c>
      <c r="D180" s="37"/>
    </row>
    <row r="181" spans="1:4" x14ac:dyDescent="0.25">
      <c r="A181" s="27" t="s">
        <v>58</v>
      </c>
      <c r="B181" s="8" t="s">
        <v>51</v>
      </c>
      <c r="C181" s="9">
        <v>57739</v>
      </c>
      <c r="D181" s="37"/>
    </row>
    <row r="182" spans="1:4" x14ac:dyDescent="0.25">
      <c r="A182" s="41" t="s">
        <v>162</v>
      </c>
      <c r="B182" s="8" t="s">
        <v>51</v>
      </c>
      <c r="C182" s="45"/>
      <c r="D182" s="9">
        <v>49636</v>
      </c>
    </row>
    <row r="183" spans="1:4" x14ac:dyDescent="0.25">
      <c r="A183" s="41" t="s">
        <v>12</v>
      </c>
      <c r="B183" s="8" t="s">
        <v>51</v>
      </c>
      <c r="C183" s="45"/>
      <c r="D183" s="9">
        <v>67025</v>
      </c>
    </row>
    <row r="184" spans="1:4" x14ac:dyDescent="0.25">
      <c r="A184" s="41" t="s">
        <v>163</v>
      </c>
      <c r="B184" s="8" t="s">
        <v>51</v>
      </c>
      <c r="C184" s="45"/>
      <c r="D184" s="9">
        <v>67123</v>
      </c>
    </row>
    <row r="185" spans="1:4" x14ac:dyDescent="0.25">
      <c r="A185" s="41" t="s">
        <v>164</v>
      </c>
      <c r="B185" s="8" t="s">
        <v>51</v>
      </c>
      <c r="C185" s="45"/>
      <c r="D185" s="9">
        <v>70675</v>
      </c>
    </row>
    <row r="186" spans="1:4" x14ac:dyDescent="0.25">
      <c r="A186" s="41" t="s">
        <v>45</v>
      </c>
      <c r="B186" s="8" t="s">
        <v>51</v>
      </c>
      <c r="C186" s="45"/>
      <c r="D186" s="9">
        <v>16668</v>
      </c>
    </row>
    <row r="187" spans="1:4" x14ac:dyDescent="0.25">
      <c r="A187" s="41" t="s">
        <v>165</v>
      </c>
      <c r="B187" s="8" t="s">
        <v>51</v>
      </c>
      <c r="C187" s="45"/>
      <c r="D187" s="9">
        <v>49378</v>
      </c>
    </row>
    <row r="188" spans="1:4" x14ac:dyDescent="0.25">
      <c r="A188" s="41" t="s">
        <v>147</v>
      </c>
      <c r="B188" s="8" t="s">
        <v>51</v>
      </c>
      <c r="C188" s="45"/>
      <c r="D188" s="9">
        <v>27032</v>
      </c>
    </row>
    <row r="189" spans="1:4" x14ac:dyDescent="0.25">
      <c r="A189" s="51" t="s">
        <v>57</v>
      </c>
      <c r="B189" s="52"/>
      <c r="C189" s="52"/>
      <c r="D189" s="53"/>
    </row>
    <row r="190" spans="1:4" x14ac:dyDescent="0.25">
      <c r="A190" s="27" t="s">
        <v>56</v>
      </c>
      <c r="B190" s="8" t="s">
        <v>50</v>
      </c>
      <c r="C190" s="9">
        <v>37800</v>
      </c>
      <c r="D190" s="9">
        <v>40000</v>
      </c>
    </row>
    <row r="191" spans="1:4" x14ac:dyDescent="0.25">
      <c r="A191" s="27" t="s">
        <v>59</v>
      </c>
      <c r="B191" s="8" t="s">
        <v>50</v>
      </c>
      <c r="C191" s="9">
        <v>30000</v>
      </c>
      <c r="D191" s="9">
        <v>30000</v>
      </c>
    </row>
    <row r="192" spans="1:4" x14ac:dyDescent="0.25">
      <c r="A192" s="27" t="s">
        <v>49</v>
      </c>
      <c r="B192" s="8" t="s">
        <v>50</v>
      </c>
      <c r="C192" s="9">
        <v>110500</v>
      </c>
      <c r="D192" s="9">
        <v>110000</v>
      </c>
    </row>
    <row r="193" spans="1:4" x14ac:dyDescent="0.25">
      <c r="A193" s="27" t="s">
        <v>58</v>
      </c>
      <c r="B193" s="8" t="s">
        <v>50</v>
      </c>
      <c r="C193" s="9">
        <v>10000</v>
      </c>
      <c r="D193" s="9">
        <v>10000</v>
      </c>
    </row>
    <row r="196" spans="1:4" ht="15.75" x14ac:dyDescent="0.25">
      <c r="A196" s="54" t="s">
        <v>60</v>
      </c>
      <c r="B196" s="55"/>
      <c r="C196" s="21" t="s">
        <v>97</v>
      </c>
      <c r="D196" s="1" t="s">
        <v>153</v>
      </c>
    </row>
    <row r="197" spans="1:4" x14ac:dyDescent="0.25">
      <c r="A197" s="2" t="s">
        <v>3</v>
      </c>
      <c r="B197" s="2" t="s">
        <v>4</v>
      </c>
      <c r="C197" s="3" t="s">
        <v>5</v>
      </c>
      <c r="D197" s="3" t="s">
        <v>5</v>
      </c>
    </row>
    <row r="198" spans="1:4" x14ac:dyDescent="0.25">
      <c r="A198" s="22"/>
      <c r="B198" s="5" t="s">
        <v>6</v>
      </c>
      <c r="C198" s="23">
        <f>SUM(C199:C215)</f>
        <v>2159049</v>
      </c>
      <c r="D198" s="23">
        <f>SUM(D199:D215)</f>
        <v>2133015</v>
      </c>
    </row>
    <row r="199" spans="1:4" x14ac:dyDescent="0.25">
      <c r="A199" s="7" t="s">
        <v>76</v>
      </c>
      <c r="B199" s="8" t="s">
        <v>20</v>
      </c>
      <c r="C199" s="9">
        <v>130000</v>
      </c>
      <c r="D199" s="9">
        <v>150000</v>
      </c>
    </row>
    <row r="200" spans="1:4" x14ac:dyDescent="0.25">
      <c r="A200" s="7" t="s">
        <v>70</v>
      </c>
      <c r="B200" s="8" t="s">
        <v>20</v>
      </c>
      <c r="C200" s="9">
        <v>210000</v>
      </c>
      <c r="D200" s="9">
        <v>210000</v>
      </c>
    </row>
    <row r="201" spans="1:4" x14ac:dyDescent="0.25">
      <c r="A201" s="7" t="s">
        <v>68</v>
      </c>
      <c r="B201" s="8" t="s">
        <v>20</v>
      </c>
      <c r="C201" s="9">
        <v>120000</v>
      </c>
      <c r="D201" s="9">
        <v>120000</v>
      </c>
    </row>
    <row r="202" spans="1:4" x14ac:dyDescent="0.25">
      <c r="A202" s="7" t="s">
        <v>74</v>
      </c>
      <c r="B202" s="8" t="s">
        <v>20</v>
      </c>
      <c r="C202" s="9">
        <v>116000</v>
      </c>
      <c r="D202" s="9">
        <v>116000</v>
      </c>
    </row>
    <row r="203" spans="1:4" x14ac:dyDescent="0.25">
      <c r="A203" s="7" t="s">
        <v>72</v>
      </c>
      <c r="B203" s="8" t="s">
        <v>20</v>
      </c>
      <c r="C203" s="9">
        <v>136000</v>
      </c>
      <c r="D203" s="9">
        <v>136000</v>
      </c>
    </row>
    <row r="204" spans="1:4" x14ac:dyDescent="0.25">
      <c r="A204" s="7" t="s">
        <v>75</v>
      </c>
      <c r="B204" s="8" t="s">
        <v>20</v>
      </c>
      <c r="C204" s="9">
        <v>93001</v>
      </c>
      <c r="D204" s="9">
        <v>93000</v>
      </c>
    </row>
    <row r="205" spans="1:4" x14ac:dyDescent="0.25">
      <c r="A205" s="7" t="s">
        <v>69</v>
      </c>
      <c r="B205" s="8" t="s">
        <v>20</v>
      </c>
      <c r="C205" s="9">
        <v>195000</v>
      </c>
      <c r="D205" s="9">
        <v>195000</v>
      </c>
    </row>
    <row r="206" spans="1:4" x14ac:dyDescent="0.25">
      <c r="A206" s="7" t="s">
        <v>65</v>
      </c>
      <c r="B206" s="8" t="s">
        <v>20</v>
      </c>
      <c r="C206" s="9">
        <v>119762</v>
      </c>
      <c r="D206" s="9">
        <v>119762</v>
      </c>
    </row>
    <row r="207" spans="1:4" x14ac:dyDescent="0.25">
      <c r="A207" s="7" t="s">
        <v>64</v>
      </c>
      <c r="B207" s="8" t="s">
        <v>20</v>
      </c>
      <c r="C207" s="9">
        <v>97886</v>
      </c>
      <c r="D207" s="9">
        <v>97886</v>
      </c>
    </row>
    <row r="208" spans="1:4" x14ac:dyDescent="0.25">
      <c r="A208" s="7" t="s">
        <v>71</v>
      </c>
      <c r="B208" s="8" t="s">
        <v>20</v>
      </c>
      <c r="C208" s="9">
        <v>116000</v>
      </c>
      <c r="D208" s="9">
        <v>116000</v>
      </c>
    </row>
    <row r="209" spans="1:4" x14ac:dyDescent="0.25">
      <c r="A209" s="7" t="s">
        <v>61</v>
      </c>
      <c r="B209" s="8" t="s">
        <v>62</v>
      </c>
      <c r="C209" s="9">
        <v>271000</v>
      </c>
      <c r="D209" s="9">
        <f>241368-20000+1274</f>
        <v>222642</v>
      </c>
    </row>
    <row r="210" spans="1:4" x14ac:dyDescent="0.25">
      <c r="A210" s="7" t="s">
        <v>103</v>
      </c>
      <c r="B210" s="8" t="s">
        <v>20</v>
      </c>
      <c r="C210" s="9">
        <v>177000</v>
      </c>
      <c r="D210" s="9">
        <v>177000</v>
      </c>
    </row>
    <row r="211" spans="1:4" x14ac:dyDescent="0.25">
      <c r="A211" s="7" t="s">
        <v>67</v>
      </c>
      <c r="B211" s="8" t="s">
        <v>20</v>
      </c>
      <c r="C211" s="9">
        <v>115000</v>
      </c>
      <c r="D211" s="9">
        <v>115000</v>
      </c>
    </row>
    <row r="212" spans="1:4" x14ac:dyDescent="0.25">
      <c r="A212" s="7" t="s">
        <v>66</v>
      </c>
      <c r="B212" s="8" t="s">
        <v>20</v>
      </c>
      <c r="C212" s="9">
        <v>136000</v>
      </c>
      <c r="D212" s="9">
        <v>136000</v>
      </c>
    </row>
    <row r="213" spans="1:4" x14ac:dyDescent="0.25">
      <c r="A213" s="7" t="s">
        <v>73</v>
      </c>
      <c r="B213" s="8" t="s">
        <v>20</v>
      </c>
      <c r="C213" s="9">
        <v>117500</v>
      </c>
      <c r="D213" s="9">
        <v>117500</v>
      </c>
    </row>
    <row r="214" spans="1:4" x14ac:dyDescent="0.25">
      <c r="A214" s="37" t="s">
        <v>77</v>
      </c>
      <c r="B214" s="8" t="s">
        <v>20</v>
      </c>
      <c r="C214" s="9">
        <v>1400</v>
      </c>
      <c r="D214" s="9">
        <v>2625</v>
      </c>
    </row>
    <row r="215" spans="1:4" x14ac:dyDescent="0.25">
      <c r="A215" s="37" t="s">
        <v>78</v>
      </c>
      <c r="B215" s="8" t="s">
        <v>20</v>
      </c>
      <c r="C215" s="9">
        <v>7500</v>
      </c>
      <c r="D215" s="9">
        <v>8600</v>
      </c>
    </row>
    <row r="218" spans="1:4" ht="15.75" x14ac:dyDescent="0.25">
      <c r="A218" s="60" t="s">
        <v>79</v>
      </c>
      <c r="B218" s="25"/>
      <c r="C218" s="21" t="s">
        <v>97</v>
      </c>
      <c r="D218" s="1" t="s">
        <v>153</v>
      </c>
    </row>
    <row r="219" spans="1:4" x14ac:dyDescent="0.25">
      <c r="A219" s="2" t="s">
        <v>3</v>
      </c>
      <c r="B219" s="2" t="s">
        <v>4</v>
      </c>
      <c r="C219" s="3" t="s">
        <v>5</v>
      </c>
      <c r="D219" s="3" t="s">
        <v>5</v>
      </c>
    </row>
    <row r="220" spans="1:4" x14ac:dyDescent="0.25">
      <c r="A220" s="4"/>
      <c r="B220" s="5" t="s">
        <v>6</v>
      </c>
      <c r="C220" s="6">
        <f>SUM(C221:C237)</f>
        <v>3373599.4</v>
      </c>
      <c r="D220" s="6">
        <f>SUM(D221:D237)</f>
        <v>4962011</v>
      </c>
    </row>
    <row r="221" spans="1:4" x14ac:dyDescent="0.25">
      <c r="A221" s="49" t="s">
        <v>133</v>
      </c>
      <c r="B221" s="8" t="s">
        <v>8</v>
      </c>
      <c r="C221" s="9">
        <v>27945.13</v>
      </c>
      <c r="D221" s="37"/>
    </row>
    <row r="222" spans="1:4" x14ac:dyDescent="0.25">
      <c r="A222" s="7" t="s">
        <v>130</v>
      </c>
      <c r="B222" s="8" t="s">
        <v>8</v>
      </c>
      <c r="C222" s="9">
        <v>49852</v>
      </c>
      <c r="D222" s="9">
        <v>200000</v>
      </c>
    </row>
    <row r="223" spans="1:4" x14ac:dyDescent="0.25">
      <c r="A223" s="26" t="s">
        <v>166</v>
      </c>
      <c r="B223" s="8" t="s">
        <v>8</v>
      </c>
      <c r="C223" s="9"/>
      <c r="D223" s="9">
        <v>606848</v>
      </c>
    </row>
    <row r="224" spans="1:4" x14ac:dyDescent="0.25">
      <c r="A224" s="7" t="s">
        <v>134</v>
      </c>
      <c r="B224" s="8" t="s">
        <v>8</v>
      </c>
      <c r="C224" s="9">
        <v>35000</v>
      </c>
      <c r="D224" s="37"/>
    </row>
    <row r="225" spans="1:4" x14ac:dyDescent="0.25">
      <c r="A225" s="7" t="s">
        <v>134</v>
      </c>
      <c r="B225" s="8" t="s">
        <v>8</v>
      </c>
      <c r="C225" s="19">
        <v>80000</v>
      </c>
      <c r="D225" s="37"/>
    </row>
    <row r="226" spans="1:4" x14ac:dyDescent="0.25">
      <c r="A226" s="7" t="s">
        <v>80</v>
      </c>
      <c r="B226" s="8" t="s">
        <v>8</v>
      </c>
      <c r="C226" s="9">
        <v>2197664</v>
      </c>
      <c r="D226" s="9">
        <f>601606+967863+727281</f>
        <v>2296750</v>
      </c>
    </row>
    <row r="227" spans="1:4" x14ac:dyDescent="0.25">
      <c r="A227" s="33" t="s">
        <v>132</v>
      </c>
      <c r="B227" s="8" t="s">
        <v>8</v>
      </c>
      <c r="C227" s="9">
        <v>25000</v>
      </c>
      <c r="D227" s="19">
        <v>45018</v>
      </c>
    </row>
    <row r="228" spans="1:4" x14ac:dyDescent="0.25">
      <c r="A228" s="26" t="s">
        <v>81</v>
      </c>
      <c r="B228" s="8" t="s">
        <v>8</v>
      </c>
      <c r="C228" s="9">
        <v>143100</v>
      </c>
      <c r="D228" s="9">
        <v>223560</v>
      </c>
    </row>
    <row r="229" spans="1:4" x14ac:dyDescent="0.25">
      <c r="A229" s="7" t="s">
        <v>15</v>
      </c>
      <c r="B229" s="8" t="s">
        <v>8</v>
      </c>
      <c r="C229" s="9">
        <v>80000</v>
      </c>
      <c r="D229" s="37"/>
    </row>
    <row r="230" spans="1:4" x14ac:dyDescent="0.25">
      <c r="A230" s="7" t="s">
        <v>129</v>
      </c>
      <c r="B230" s="8" t="s">
        <v>8</v>
      </c>
      <c r="C230" s="9">
        <v>283593</v>
      </c>
      <c r="D230" s="37"/>
    </row>
    <row r="231" spans="1:4" ht="25.5" x14ac:dyDescent="0.25">
      <c r="A231" s="46" t="s">
        <v>168</v>
      </c>
      <c r="B231" s="17" t="s">
        <v>34</v>
      </c>
      <c r="C231" s="9"/>
      <c r="D231" s="9">
        <f>75000/2</f>
        <v>37500</v>
      </c>
    </row>
    <row r="232" spans="1:4" x14ac:dyDescent="0.25">
      <c r="A232" s="47" t="s">
        <v>169</v>
      </c>
      <c r="B232" s="48" t="s">
        <v>170</v>
      </c>
      <c r="C232" s="9"/>
      <c r="D232" s="9">
        <v>39979</v>
      </c>
    </row>
    <row r="233" spans="1:4" x14ac:dyDescent="0.25">
      <c r="A233" s="7" t="s">
        <v>11</v>
      </c>
      <c r="B233" s="8" t="s">
        <v>8</v>
      </c>
      <c r="C233" s="9">
        <v>50905</v>
      </c>
      <c r="D233" s="9">
        <v>222699</v>
      </c>
    </row>
    <row r="234" spans="1:4" x14ac:dyDescent="0.25">
      <c r="A234" s="26" t="s">
        <v>167</v>
      </c>
      <c r="B234" s="8" t="s">
        <v>8</v>
      </c>
      <c r="C234" s="9"/>
      <c r="D234" s="9">
        <v>47020</v>
      </c>
    </row>
    <row r="235" spans="1:4" x14ac:dyDescent="0.25">
      <c r="A235" s="7" t="s">
        <v>131</v>
      </c>
      <c r="B235" s="8" t="s">
        <v>8</v>
      </c>
      <c r="C235" s="9">
        <v>280093</v>
      </c>
      <c r="D235" s="9">
        <v>1154098</v>
      </c>
    </row>
    <row r="236" spans="1:4" x14ac:dyDescent="0.25">
      <c r="A236" s="32" t="s">
        <v>128</v>
      </c>
      <c r="B236" s="8" t="s">
        <v>8</v>
      </c>
      <c r="C236" s="9">
        <v>95688.68</v>
      </c>
      <c r="D236" s="9">
        <v>88539</v>
      </c>
    </row>
    <row r="237" spans="1:4" x14ac:dyDescent="0.25">
      <c r="A237" s="35" t="s">
        <v>128</v>
      </c>
      <c r="B237" s="8" t="s">
        <v>8</v>
      </c>
      <c r="C237" s="9">
        <v>24758.59</v>
      </c>
      <c r="D237" s="37"/>
    </row>
    <row r="240" spans="1:4" ht="15.75" x14ac:dyDescent="0.25">
      <c r="A240" s="50" t="s">
        <v>82</v>
      </c>
      <c r="B240" s="24"/>
      <c r="C240" s="21" t="s">
        <v>135</v>
      </c>
      <c r="D240" s="1" t="s">
        <v>153</v>
      </c>
    </row>
    <row r="241" spans="1:4" x14ac:dyDescent="0.25">
      <c r="A241" s="2" t="s">
        <v>3</v>
      </c>
      <c r="B241" s="2" t="s">
        <v>4</v>
      </c>
      <c r="C241" s="3" t="s">
        <v>5</v>
      </c>
      <c r="D241" s="3" t="s">
        <v>5</v>
      </c>
    </row>
    <row r="242" spans="1:4" x14ac:dyDescent="0.25">
      <c r="A242" s="4"/>
      <c r="B242" s="5" t="s">
        <v>6</v>
      </c>
      <c r="C242" s="6">
        <f>SUM(C243:C245)</f>
        <v>563621.46</v>
      </c>
      <c r="D242" s="6">
        <f>SUM(D243:D245)</f>
        <v>566039</v>
      </c>
    </row>
    <row r="243" spans="1:4" x14ac:dyDescent="0.25">
      <c r="A243" s="7" t="s">
        <v>83</v>
      </c>
      <c r="B243" s="8" t="s">
        <v>8</v>
      </c>
      <c r="C243" s="9">
        <f>162111+5038.21</f>
        <v>167149.21</v>
      </c>
      <c r="D243" s="9">
        <v>167138</v>
      </c>
    </row>
    <row r="244" spans="1:4" x14ac:dyDescent="0.25">
      <c r="A244" s="27" t="s">
        <v>84</v>
      </c>
      <c r="B244" s="8" t="s">
        <v>8</v>
      </c>
      <c r="C244" s="9">
        <v>207000</v>
      </c>
      <c r="D244" s="9">
        <v>211931</v>
      </c>
    </row>
    <row r="245" spans="1:4" x14ac:dyDescent="0.25">
      <c r="A245" s="7" t="s">
        <v>9</v>
      </c>
      <c r="B245" s="8" t="s">
        <v>8</v>
      </c>
      <c r="C245" s="9">
        <f>182002.5+7469.75</f>
        <v>189472.25</v>
      </c>
      <c r="D245" s="9">
        <v>186970</v>
      </c>
    </row>
    <row r="248" spans="1:4" ht="15.75" x14ac:dyDescent="0.25">
      <c r="A248" s="50" t="s">
        <v>85</v>
      </c>
      <c r="B248" s="24"/>
      <c r="C248" s="21" t="s">
        <v>86</v>
      </c>
      <c r="D248" s="1" t="s">
        <v>153</v>
      </c>
    </row>
    <row r="249" spans="1:4" x14ac:dyDescent="0.25">
      <c r="A249" s="2" t="s">
        <v>3</v>
      </c>
      <c r="B249" s="2" t="s">
        <v>4</v>
      </c>
      <c r="C249" s="3" t="s">
        <v>5</v>
      </c>
      <c r="D249" s="3" t="s">
        <v>5</v>
      </c>
    </row>
    <row r="250" spans="1:4" x14ac:dyDescent="0.25">
      <c r="A250" s="4"/>
      <c r="B250" s="5" t="s">
        <v>6</v>
      </c>
      <c r="C250" s="6">
        <f>SUM(C251:C258)</f>
        <v>1227295.6000000001</v>
      </c>
      <c r="D250" s="6">
        <f>SUM(D251:D258)</f>
        <v>1227295.6000000001</v>
      </c>
    </row>
    <row r="251" spans="1:4" x14ac:dyDescent="0.25">
      <c r="A251" s="7" t="s">
        <v>32</v>
      </c>
      <c r="B251" s="8" t="s">
        <v>8</v>
      </c>
      <c r="C251" s="9">
        <v>81806</v>
      </c>
      <c r="D251" s="9">
        <v>81806</v>
      </c>
    </row>
    <row r="252" spans="1:4" x14ac:dyDescent="0.25">
      <c r="A252" s="7" t="s">
        <v>87</v>
      </c>
      <c r="B252" s="8" t="s">
        <v>8</v>
      </c>
      <c r="C252" s="9">
        <v>84422</v>
      </c>
      <c r="D252" s="9">
        <v>84422</v>
      </c>
    </row>
    <row r="253" spans="1:4" x14ac:dyDescent="0.25">
      <c r="A253" s="7" t="s">
        <v>43</v>
      </c>
      <c r="B253" s="8" t="s">
        <v>8</v>
      </c>
      <c r="C253" s="9">
        <v>172753</v>
      </c>
      <c r="D253" s="9">
        <v>172753</v>
      </c>
    </row>
    <row r="254" spans="1:4" x14ac:dyDescent="0.25">
      <c r="A254" s="7" t="s">
        <v>88</v>
      </c>
      <c r="B254" s="8" t="s">
        <v>8</v>
      </c>
      <c r="C254" s="9">
        <v>152284</v>
      </c>
      <c r="D254" s="9">
        <v>152284</v>
      </c>
    </row>
    <row r="255" spans="1:4" x14ac:dyDescent="0.25">
      <c r="A255" s="7" t="s">
        <v>89</v>
      </c>
      <c r="B255" s="8" t="s">
        <v>8</v>
      </c>
      <c r="C255" s="9">
        <f>193254-126030-2844</f>
        <v>64380</v>
      </c>
      <c r="D255" s="9">
        <f>193254-126030-2844</f>
        <v>64380</v>
      </c>
    </row>
    <row r="256" spans="1:4" x14ac:dyDescent="0.25">
      <c r="A256" s="7" t="s">
        <v>90</v>
      </c>
      <c r="B256" s="8" t="s">
        <v>8</v>
      </c>
      <c r="C256" s="9">
        <v>432017</v>
      </c>
      <c r="D256" s="9">
        <v>432017</v>
      </c>
    </row>
    <row r="257" spans="1:4" x14ac:dyDescent="0.25">
      <c r="A257" s="7" t="s">
        <v>61</v>
      </c>
      <c r="B257" s="8" t="s">
        <v>62</v>
      </c>
      <c r="C257" s="9">
        <f>185402.5-38942.03-14103.2-2.67</f>
        <v>132354.59999999998</v>
      </c>
      <c r="D257" s="9">
        <f>185402.5-38942.03-14103.2-2.67</f>
        <v>132354.59999999998</v>
      </c>
    </row>
    <row r="258" spans="1:4" x14ac:dyDescent="0.25">
      <c r="A258" s="7" t="s">
        <v>91</v>
      </c>
      <c r="B258" s="8" t="s">
        <v>34</v>
      </c>
      <c r="C258" s="9">
        <f>107279</f>
        <v>107279</v>
      </c>
      <c r="D258" s="9">
        <f>107279</f>
        <v>107279</v>
      </c>
    </row>
    <row r="261" spans="1:4" ht="15.75" x14ac:dyDescent="0.25">
      <c r="A261" s="50" t="s">
        <v>92</v>
      </c>
      <c r="B261" s="24"/>
      <c r="C261" s="21" t="s">
        <v>86</v>
      </c>
      <c r="D261" s="1" t="s">
        <v>153</v>
      </c>
    </row>
    <row r="262" spans="1:4" x14ac:dyDescent="0.25">
      <c r="A262" s="2" t="s">
        <v>3</v>
      </c>
      <c r="B262" s="2" t="s">
        <v>4</v>
      </c>
      <c r="C262" s="3" t="s">
        <v>5</v>
      </c>
      <c r="D262" s="3" t="s">
        <v>5</v>
      </c>
    </row>
    <row r="263" spans="1:4" x14ac:dyDescent="0.25">
      <c r="A263" s="4"/>
      <c r="B263" s="5" t="s">
        <v>6</v>
      </c>
      <c r="C263" s="6">
        <f>SUM(C264:C269)</f>
        <v>1204521.95</v>
      </c>
      <c r="D263" s="6">
        <f>SUM(D264:D269)</f>
        <v>1204521.95</v>
      </c>
    </row>
    <row r="264" spans="1:4" x14ac:dyDescent="0.25">
      <c r="A264" s="7" t="s">
        <v>9</v>
      </c>
      <c r="B264" s="8" t="s">
        <v>8</v>
      </c>
      <c r="C264" s="9">
        <f>32249</f>
        <v>32249</v>
      </c>
      <c r="D264" s="9">
        <f>32249</f>
        <v>32249</v>
      </c>
    </row>
    <row r="265" spans="1:4" x14ac:dyDescent="0.25">
      <c r="A265" s="7" t="s">
        <v>93</v>
      </c>
      <c r="B265" s="8" t="s">
        <v>8</v>
      </c>
      <c r="C265" s="9">
        <f>58621</f>
        <v>58621</v>
      </c>
      <c r="D265" s="9">
        <f>58621</f>
        <v>58621</v>
      </c>
    </row>
    <row r="266" spans="1:4" x14ac:dyDescent="0.25">
      <c r="A266" s="7" t="s">
        <v>94</v>
      </c>
      <c r="B266" s="8" t="s">
        <v>8</v>
      </c>
      <c r="C266" s="9">
        <v>168241</v>
      </c>
      <c r="D266" s="9">
        <v>168241</v>
      </c>
    </row>
    <row r="267" spans="1:4" x14ac:dyDescent="0.25">
      <c r="A267" s="28" t="s">
        <v>95</v>
      </c>
      <c r="B267" s="8" t="s">
        <v>8</v>
      </c>
      <c r="C267" s="14">
        <f>242617+32606.47</f>
        <v>275223.46999999997</v>
      </c>
      <c r="D267" s="14">
        <f>242617+32606.47</f>
        <v>275223.46999999997</v>
      </c>
    </row>
    <row r="268" spans="1:4" x14ac:dyDescent="0.25">
      <c r="A268" s="7" t="s">
        <v>96</v>
      </c>
      <c r="B268" s="8" t="s">
        <v>8</v>
      </c>
      <c r="C268" s="9">
        <f>473621+100096.48</f>
        <v>573717.48</v>
      </c>
      <c r="D268" s="9">
        <f>473621+100096.48</f>
        <v>573717.48</v>
      </c>
    </row>
    <row r="269" spans="1:4" x14ac:dyDescent="0.25">
      <c r="A269" s="7" t="s">
        <v>43</v>
      </c>
      <c r="B269" s="8" t="s">
        <v>8</v>
      </c>
      <c r="C269" s="9">
        <v>96470</v>
      </c>
      <c r="D269" s="9">
        <v>96470</v>
      </c>
    </row>
  </sheetData>
  <sortState ref="A227:C243">
    <sortCondition ref="A227:A243"/>
  </sortState>
  <mergeCells count="12">
    <mergeCell ref="A169:D169"/>
    <mergeCell ref="A176:D176"/>
    <mergeCell ref="A196:B196"/>
    <mergeCell ref="A1:C1"/>
    <mergeCell ref="A2:C2"/>
    <mergeCell ref="A5:B5"/>
    <mergeCell ref="A17:B17"/>
    <mergeCell ref="A53:B53"/>
    <mergeCell ref="A82:B82"/>
    <mergeCell ref="A100:B100"/>
    <mergeCell ref="A189:D189"/>
    <mergeCell ref="A3:D3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Devine</dc:creator>
  <cp:lastModifiedBy>Sara R. Weaver</cp:lastModifiedBy>
  <cp:lastPrinted>2017-04-13T00:47:44Z</cp:lastPrinted>
  <dcterms:created xsi:type="dcterms:W3CDTF">2017-04-01T01:15:22Z</dcterms:created>
  <dcterms:modified xsi:type="dcterms:W3CDTF">2017-04-20T16:55:09Z</dcterms:modified>
</cp:coreProperties>
</file>